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2F047A0D-2E18-440D-99A5-F4FB927D928C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P1693" i="1" a="1"/>
  <c r="P1693" i="1"/>
  <c r="F1693" i="1" a="1"/>
  <c r="F1693" i="1"/>
  <c r="N1693" i="1" a="1"/>
  <c r="N1693" i="1"/>
  <c r="L1693" i="1" a="1"/>
  <c r="L1693" i="1"/>
  <c r="Q1693" i="1" a="1"/>
  <c r="Q1693" i="1"/>
  <c r="O1693" i="1" a="1"/>
  <c r="O1693" i="1" s="1"/>
  <c r="K1693" i="1" a="1"/>
  <c r="K1693" i="1" s="1"/>
  <c r="H1693" i="1" a="1"/>
  <c r="H1693" i="1" s="1"/>
  <c r="M1693" i="1" a="1"/>
  <c r="M1693" i="1"/>
  <c r="G1693" i="1" a="1"/>
  <c r="G1693" i="1" s="1"/>
  <c r="J1693" i="1" a="1"/>
  <c r="J1693" i="1"/>
  <c r="I1693" i="1" a="1"/>
  <c r="I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M1202" i="1" a="1"/>
  <c r="M1202" i="1"/>
  <c r="F1208" i="1" a="1"/>
  <c r="F1208" i="1"/>
  <c r="O1208" i="1" a="1"/>
  <c r="O1208" i="1"/>
  <c r="M1208" i="1" a="1"/>
  <c r="M1208" i="1" s="1"/>
  <c r="H1208" i="1" a="1"/>
  <c r="H1208" i="1"/>
  <c r="P1202" i="1" a="1"/>
  <c r="P1202" i="1"/>
  <c r="G1208" i="1" a="1"/>
  <c r="G1208" i="1"/>
  <c r="Q1209" i="1" a="1"/>
  <c r="Q1209" i="1"/>
  <c r="M1209" i="1" a="1"/>
  <c r="M1209" i="1" s="1"/>
  <c r="L1208" i="1" a="1"/>
  <c r="L1208" i="1" s="1"/>
  <c r="I1210" i="1" a="1"/>
  <c r="I1210" i="1" s="1"/>
  <c r="H1210" i="1" a="1"/>
  <c r="H1210" i="1" s="1"/>
  <c r="G1210" i="1" a="1"/>
  <c r="G1210" i="1" s="1"/>
  <c r="J1209" i="1" a="1"/>
  <c r="J1209" i="1"/>
  <c r="K1208" i="1" a="1"/>
  <c r="K1208" i="1" s="1"/>
  <c r="F1210" i="1" a="1"/>
  <c r="F1210" i="1"/>
  <c r="N1202" i="1" a="1"/>
  <c r="N1202" i="1" s="1"/>
  <c r="P1209" i="1" a="1"/>
  <c r="P1209" i="1" s="1"/>
  <c r="O1209" i="1" a="1"/>
  <c r="O1209" i="1"/>
  <c r="N1209" i="1" a="1"/>
  <c r="N1209" i="1" s="1"/>
  <c r="L1209" i="1" a="1"/>
  <c r="L1209" i="1"/>
  <c r="K1209" i="1" a="1"/>
  <c r="K1209" i="1" s="1"/>
  <c r="I1209" i="1" a="1"/>
  <c r="I1209" i="1" s="1"/>
  <c r="I1208" i="1" a="1"/>
  <c r="I1208" i="1" s="1"/>
  <c r="O1202" i="1" a="1"/>
  <c r="O1202" i="1"/>
  <c r="H1209" i="1" a="1"/>
  <c r="H1209" i="1" s="1"/>
  <c r="G1209" i="1" a="1"/>
  <c r="G1209" i="1" s="1"/>
  <c r="F1209" i="1" a="1"/>
  <c r="F1209" i="1" s="1"/>
  <c r="Q1208" i="1" a="1"/>
  <c r="Q1208" i="1"/>
  <c r="P1208" i="1" a="1"/>
  <c r="P1208" i="1" s="1"/>
  <c r="J1208" i="1" a="1"/>
  <c r="J1208" i="1"/>
  <c r="N1208" i="1" a="1"/>
  <c r="N1208" i="1"/>
  <c r="Q1202" i="1" a="1"/>
  <c r="Q1202" i="1" s="1"/>
  <c r="K1202" i="1" a="1"/>
  <c r="K1202" i="1" s="1"/>
  <c r="H1202" i="1" a="1"/>
  <c r="H1202" i="1" s="1"/>
  <c r="H1200" i="1" a="1"/>
  <c r="H1200" i="1"/>
  <c r="G1202" i="1" a="1"/>
  <c r="G1202" i="1" s="1"/>
  <c r="P1199" i="1" a="1"/>
  <c r="P1199" i="1" s="1"/>
  <c r="G1201" i="1" a="1"/>
  <c r="G1201" i="1" s="1"/>
  <c r="K1199" i="1" a="1"/>
  <c r="K1199" i="1"/>
  <c r="I1201" i="1" a="1"/>
  <c r="I1201" i="1" s="1"/>
  <c r="L1199" i="1" a="1"/>
  <c r="L1199" i="1" s="1"/>
  <c r="O1201" i="1" a="1"/>
  <c r="O1201" i="1" s="1"/>
  <c r="N1201" i="1" a="1"/>
  <c r="N1201" i="1"/>
  <c r="O1200" i="1" a="1"/>
  <c r="O1200" i="1" s="1"/>
  <c r="F1200" i="1" a="1"/>
  <c r="F1200" i="1"/>
  <c r="M1199" i="1" a="1"/>
  <c r="M1199" i="1"/>
  <c r="P1200" i="1" a="1"/>
  <c r="P1200" i="1" s="1"/>
  <c r="L1200" i="1" a="1"/>
  <c r="L1200" i="1" s="1"/>
  <c r="J1200" i="1" a="1"/>
  <c r="J1200" i="1" s="1"/>
  <c r="Q1199" i="1" a="1"/>
  <c r="Q1199" i="1" s="1"/>
  <c r="O1199" i="1" a="1"/>
  <c r="O1199" i="1" s="1"/>
  <c r="L1202" i="1" a="1"/>
  <c r="L1202" i="1" s="1"/>
  <c r="P1201" i="1" a="1"/>
  <c r="P1201" i="1"/>
  <c r="I1202" i="1" a="1"/>
  <c r="I1202" i="1" s="1"/>
  <c r="F1201" i="1" a="1"/>
  <c r="F1201" i="1" s="1"/>
  <c r="J1202" i="1" a="1"/>
  <c r="J1202" i="1" s="1"/>
  <c r="L1201" i="1" a="1"/>
  <c r="L1201" i="1" s="1"/>
  <c r="J1201" i="1" a="1"/>
  <c r="J1201" i="1"/>
  <c r="Q1201" i="1" a="1"/>
  <c r="Q1201" i="1" s="1"/>
  <c r="F1202" i="1" a="1"/>
  <c r="F1202" i="1"/>
  <c r="M1201" i="1" a="1"/>
  <c r="M1201" i="1"/>
  <c r="K1201" i="1" a="1"/>
  <c r="K1201" i="1"/>
  <c r="Q1200" i="1" a="1"/>
  <c r="Q1200" i="1" s="1"/>
  <c r="N1200" i="1" a="1"/>
  <c r="N1200" i="1" s="1"/>
  <c r="M1200" i="1" a="1"/>
  <c r="M1200" i="1" s="1"/>
  <c r="I1200" i="1" a="1"/>
  <c r="I1200" i="1" s="1"/>
  <c r="G1200" i="1" a="1"/>
  <c r="G1200" i="1" s="1"/>
  <c r="N1199" i="1" a="1"/>
  <c r="N1199" i="1" s="1"/>
  <c r="H1201" i="1" a="1"/>
  <c r="H1201" i="1" s="1"/>
  <c r="K1200" i="1" a="1"/>
  <c r="K1200" i="1" s="1"/>
  <c r="Q1198" i="1" a="1"/>
  <c r="Q1198" i="1" s="1"/>
  <c r="G1199" i="1" a="1"/>
  <c r="G1199" i="1" s="1"/>
  <c r="F1199" i="1" a="1"/>
  <c r="F1199" i="1"/>
  <c r="H1198" i="1" a="1"/>
  <c r="H1198" i="1" s="1"/>
  <c r="F1198" i="1" a="1"/>
  <c r="F1198" i="1"/>
  <c r="I1199" i="1" a="1"/>
  <c r="I1199" i="1" s="1"/>
  <c r="H1199" i="1" a="1"/>
  <c r="H1199" i="1" s="1"/>
  <c r="P1198" i="1" a="1"/>
  <c r="P1198" i="1" s="1"/>
  <c r="O1198" i="1" a="1"/>
  <c r="O1198" i="1" s="1"/>
  <c r="N1198" i="1" a="1"/>
  <c r="N1198" i="1"/>
  <c r="M1198" i="1" a="1"/>
  <c r="M1198" i="1" s="1"/>
  <c r="I1198" i="1" a="1"/>
  <c r="I1198" i="1" s="1"/>
  <c r="L1198" i="1" a="1"/>
  <c r="L1198" i="1" s="1"/>
  <c r="K1198" i="1" a="1"/>
  <c r="K1198" i="1" s="1"/>
  <c r="J1198" i="1" a="1"/>
  <c r="J1198" i="1" s="1"/>
  <c r="G1198" i="1" a="1"/>
  <c r="G1198" i="1" s="1"/>
  <c r="J1199" i="1" a="1"/>
  <c r="J1199" i="1" s="1"/>
  <c r="M1194" i="1" a="1"/>
  <c r="M1194" i="1"/>
  <c r="J1195" i="1" a="1"/>
  <c r="J1195" i="1" s="1"/>
  <c r="J1196" i="1" a="1"/>
  <c r="J1196" i="1"/>
  <c r="P1195" i="1" a="1"/>
  <c r="P1195" i="1" s="1"/>
  <c r="I1195" i="1" a="1"/>
  <c r="I1195" i="1" s="1"/>
  <c r="N1195" i="1" a="1"/>
  <c r="N1195" i="1" s="1"/>
  <c r="Q1194" i="1" a="1"/>
  <c r="Q1194" i="1" s="1"/>
  <c r="P1194" i="1" a="1"/>
  <c r="P1194" i="1"/>
  <c r="I1194" i="1" a="1"/>
  <c r="I1194" i="1"/>
  <c r="N1194" i="1" a="1"/>
  <c r="N1194" i="1"/>
  <c r="J1194" i="1" a="1"/>
  <c r="J1194" i="1" s="1"/>
  <c r="L1194" i="1" a="1"/>
  <c r="L1194" i="1" s="1"/>
  <c r="K1194" i="1" a="1"/>
  <c r="K1194" i="1" s="1"/>
  <c r="Q1197" i="1" a="1"/>
  <c r="Q1197" i="1" s="1"/>
  <c r="P1197" i="1" a="1"/>
  <c r="P1197" i="1" s="1"/>
  <c r="M1196" i="1" a="1"/>
  <c r="M1196" i="1"/>
  <c r="G1197" i="1" a="1"/>
  <c r="G1197" i="1" s="1"/>
  <c r="L1196" i="1" a="1"/>
  <c r="L1196" i="1" s="1"/>
  <c r="F1196" i="1" a="1"/>
  <c r="F1196" i="1" s="1"/>
  <c r="M1195" i="1" a="1"/>
  <c r="M1195" i="1" s="1"/>
  <c r="O1197" i="1" a="1"/>
  <c r="O1197" i="1"/>
  <c r="N1197" i="1" a="1"/>
  <c r="N1197" i="1"/>
  <c r="M1197" i="1" a="1"/>
  <c r="M1197" i="1" s="1"/>
  <c r="O1194" i="1" a="1"/>
  <c r="O1194" i="1" s="1"/>
  <c r="L1197" i="1" a="1"/>
  <c r="L1197" i="1" s="1"/>
  <c r="F1197" i="1" a="1"/>
  <c r="F1197" i="1" s="1"/>
  <c r="L1195" i="1" a="1"/>
  <c r="L1195" i="1"/>
  <c r="I1197" i="1" a="1"/>
  <c r="I1197" i="1" s="1"/>
  <c r="H1195" i="1" a="1"/>
  <c r="H1195" i="1" s="1"/>
  <c r="Q1196" i="1" a="1"/>
  <c r="Q1196" i="1" s="1"/>
  <c r="G1195" i="1" a="1"/>
  <c r="G1195" i="1"/>
  <c r="P1196" i="1" a="1"/>
  <c r="P1196" i="1" s="1"/>
  <c r="I1196" i="1" a="1"/>
  <c r="I1196" i="1" s="1"/>
  <c r="H1196" i="1" a="1"/>
  <c r="H1196" i="1" s="1"/>
  <c r="K1197" i="1" a="1"/>
  <c r="K1197" i="1" s="1"/>
  <c r="J1197" i="1" a="1"/>
  <c r="J1197" i="1" s="1"/>
  <c r="K1195" i="1" a="1"/>
  <c r="K1195" i="1"/>
  <c r="H1197" i="1" a="1"/>
  <c r="H1197" i="1"/>
  <c r="Q1195" i="1" a="1"/>
  <c r="Q1195" i="1"/>
  <c r="O1196" i="1" a="1"/>
  <c r="O1196" i="1"/>
  <c r="G1196" i="1" a="1"/>
  <c r="G1196" i="1" s="1"/>
  <c r="F1195" i="1" a="1"/>
  <c r="F1195" i="1" s="1"/>
  <c r="O1195" i="1" a="1"/>
  <c r="O1195" i="1" s="1"/>
  <c r="N1196" i="1" a="1"/>
  <c r="N1196" i="1" s="1"/>
  <c r="H1194" i="1" a="1"/>
  <c r="H1194" i="1" s="1"/>
  <c r="K1196" i="1" a="1"/>
  <c r="K1196" i="1" s="1"/>
  <c r="M1193" i="1" a="1"/>
  <c r="M1193" i="1" s="1"/>
  <c r="Q1191" i="1" a="1"/>
  <c r="Q1191" i="1" s="1"/>
  <c r="L1193" i="1" a="1"/>
  <c r="L1193" i="1"/>
  <c r="Q1192" i="1" a="1"/>
  <c r="Q1192" i="1"/>
  <c r="J1192" i="1" a="1"/>
  <c r="J1192" i="1"/>
  <c r="M1192" i="1" a="1"/>
  <c r="M1192" i="1"/>
  <c r="K1193" i="1" a="1"/>
  <c r="K1193" i="1"/>
  <c r="I1192" i="1" a="1"/>
  <c r="I1192" i="1"/>
  <c r="G1194" i="1" a="1"/>
  <c r="G1194" i="1"/>
  <c r="J1193" i="1" a="1"/>
  <c r="J1193" i="1"/>
  <c r="H1193" i="1" a="1"/>
  <c r="H1193" i="1"/>
  <c r="P1192" i="1" a="1"/>
  <c r="P1192" i="1" s="1"/>
  <c r="F1192" i="1" a="1"/>
  <c r="F1192" i="1" s="1"/>
  <c r="F1194" i="1" a="1"/>
  <c r="F1194" i="1" s="1"/>
  <c r="N1193" i="1" a="1"/>
  <c r="N1193" i="1" s="1"/>
  <c r="O1192" i="1" a="1"/>
  <c r="O1192" i="1" s="1"/>
  <c r="I1193" i="1" a="1"/>
  <c r="I1193" i="1" s="1"/>
  <c r="N1192" i="1" a="1"/>
  <c r="N1192" i="1" s="1"/>
  <c r="L1192" i="1" a="1"/>
  <c r="L1192" i="1" s="1"/>
  <c r="F1193" i="1" a="1"/>
  <c r="F1193" i="1"/>
  <c r="Q1193" i="1" a="1"/>
  <c r="Q1193" i="1"/>
  <c r="O1193" i="1" a="1"/>
  <c r="O1193" i="1"/>
  <c r="K1192" i="1" a="1"/>
  <c r="K1192" i="1"/>
  <c r="G1192" i="1" a="1"/>
  <c r="G1192" i="1"/>
  <c r="H1192" i="1" a="1"/>
  <c r="H1192" i="1"/>
  <c r="G1193" i="1" a="1"/>
  <c r="G1193" i="1"/>
  <c r="P1193" i="1" a="1"/>
  <c r="P1193" i="1" s="1"/>
  <c r="K1189" i="1" a="1"/>
  <c r="K1189" i="1" s="1"/>
  <c r="J1189" i="1" a="1"/>
  <c r="J1189" i="1" s="1"/>
  <c r="H1191" i="1" a="1"/>
  <c r="H1191" i="1" s="1"/>
  <c r="F1191" i="1" a="1"/>
  <c r="F1191" i="1" s="1"/>
  <c r="Q1190" i="1" a="1"/>
  <c r="Q1190" i="1" s="1"/>
  <c r="Q1188" i="1" a="1"/>
  <c r="Q1188" i="1"/>
  <c r="P1190" i="1" a="1"/>
  <c r="P1190" i="1" s="1"/>
  <c r="O1190" i="1" a="1"/>
  <c r="O1190" i="1" s="1"/>
  <c r="P1189" i="1" a="1"/>
  <c r="P1189" i="1" s="1"/>
  <c r="F1189" i="1" a="1"/>
  <c r="F1189" i="1" s="1"/>
  <c r="P1188" i="1" a="1"/>
  <c r="P1188" i="1" s="1"/>
  <c r="K1190" i="1" a="1"/>
  <c r="K1190" i="1" s="1"/>
  <c r="H1188" i="1" a="1"/>
  <c r="H1188" i="1" s="1"/>
  <c r="H1190" i="1" a="1"/>
  <c r="H1190" i="1"/>
  <c r="L1189" i="1" a="1"/>
  <c r="L1189" i="1" s="1"/>
  <c r="I1189" i="1" a="1"/>
  <c r="I1189" i="1" s="1"/>
  <c r="J1190" i="1" a="1"/>
  <c r="J1190" i="1" s="1"/>
  <c r="G1190" i="1" a="1"/>
  <c r="G1190" i="1" s="1"/>
  <c r="M1189" i="1" a="1"/>
  <c r="M1189" i="1"/>
  <c r="P1191" i="1" a="1"/>
  <c r="P1191" i="1" s="1"/>
  <c r="O1191" i="1" a="1"/>
  <c r="O1191" i="1"/>
  <c r="N1191" i="1" a="1"/>
  <c r="N1191" i="1"/>
  <c r="M1191" i="1" a="1"/>
  <c r="M1191" i="1"/>
  <c r="I1190" i="1" a="1"/>
  <c r="I1190" i="1" s="1"/>
  <c r="J1188" i="1" a="1"/>
  <c r="J1188" i="1" s="1"/>
  <c r="G1188" i="1" a="1"/>
  <c r="G1188" i="1"/>
  <c r="M1188" i="1" a="1"/>
  <c r="M1188" i="1"/>
  <c r="L1191" i="1" a="1"/>
  <c r="L1191" i="1"/>
  <c r="N1188" i="1" a="1"/>
  <c r="N1188" i="1"/>
  <c r="K1191" i="1" a="1"/>
  <c r="K1191" i="1" s="1"/>
  <c r="J1191" i="1" a="1"/>
  <c r="J1191" i="1" s="1"/>
  <c r="G1191" i="1" a="1"/>
  <c r="G1191" i="1" s="1"/>
  <c r="N1190" i="1" a="1"/>
  <c r="N1190" i="1" s="1"/>
  <c r="L1190" i="1" a="1"/>
  <c r="L1190" i="1" s="1"/>
  <c r="F1190" i="1" a="1"/>
  <c r="F1190" i="1" s="1"/>
  <c r="O1189" i="1" a="1"/>
  <c r="O1189" i="1" s="1"/>
  <c r="Q1189" i="1" a="1"/>
  <c r="Q1189" i="1"/>
  <c r="O1188" i="1" a="1"/>
  <c r="O1188" i="1"/>
  <c r="L1188" i="1" a="1"/>
  <c r="L1188" i="1"/>
  <c r="K1188" i="1" a="1"/>
  <c r="K1188" i="1"/>
  <c r="I1188" i="1" a="1"/>
  <c r="I1188" i="1" s="1"/>
  <c r="N1189" i="1" a="1"/>
  <c r="N1189" i="1" s="1"/>
  <c r="G1189" i="1" a="1"/>
  <c r="G1189" i="1" s="1"/>
  <c r="H1189" i="1" a="1"/>
  <c r="H1189" i="1" s="1"/>
  <c r="I1191" i="1" a="1"/>
  <c r="I1191" i="1" s="1"/>
  <c r="M1190" i="1" a="1"/>
  <c r="M1190" i="1" s="1"/>
  <c r="O1187" i="1" a="1"/>
  <c r="O1187" i="1" s="1"/>
  <c r="P1187" i="1" a="1"/>
  <c r="P1187" i="1" s="1"/>
  <c r="N1187" i="1" a="1"/>
  <c r="N1187" i="1"/>
  <c r="M1187" i="1" a="1"/>
  <c r="M1187" i="1" s="1"/>
  <c r="L1187" i="1" a="1"/>
  <c r="L1187" i="1"/>
  <c r="F1188" i="1" a="1"/>
  <c r="F1188" i="1" s="1"/>
  <c r="Q1187" i="1" a="1"/>
  <c r="Q1187" i="1"/>
  <c r="H1186" i="1" a="1"/>
  <c r="H1186" i="1" s="1"/>
  <c r="K1185" i="1" a="1"/>
  <c r="K1185" i="1"/>
  <c r="K1187" i="1" a="1"/>
  <c r="K1187" i="1" s="1"/>
  <c r="J1187" i="1" a="1"/>
  <c r="J1187" i="1"/>
  <c r="I1187" i="1" a="1"/>
  <c r="I1187" i="1" s="1"/>
  <c r="N1185" i="1" a="1"/>
  <c r="N1185" i="1" s="1"/>
  <c r="M1185" i="1" a="1"/>
  <c r="M1185" i="1" s="1"/>
  <c r="H1185" i="1" a="1"/>
  <c r="H1185" i="1" s="1"/>
  <c r="H1187" i="1" a="1"/>
  <c r="H1187" i="1" s="1"/>
  <c r="O1185" i="1" a="1"/>
  <c r="O1185" i="1" s="1"/>
  <c r="J1185" i="1" a="1"/>
  <c r="J1185" i="1"/>
  <c r="G1187" i="1" a="1"/>
  <c r="G1187" i="1" s="1"/>
  <c r="F1187" i="1" a="1"/>
  <c r="F1187" i="1" s="1"/>
  <c r="Q1186" i="1" a="1"/>
  <c r="Q1186" i="1"/>
  <c r="O1186" i="1" a="1"/>
  <c r="O1186" i="1"/>
  <c r="N1186" i="1" a="1"/>
  <c r="N1186" i="1"/>
  <c r="J1186" i="1" a="1"/>
  <c r="J1186" i="1" s="1"/>
  <c r="I1186" i="1" a="1"/>
  <c r="I1186" i="1"/>
  <c r="G1186" i="1" a="1"/>
  <c r="G1186" i="1" s="1"/>
  <c r="L1185" i="1" a="1"/>
  <c r="L1185" i="1" s="1"/>
  <c r="F1185" i="1" a="1"/>
  <c r="F1185" i="1"/>
  <c r="G1185" i="1" a="1"/>
  <c r="G1185" i="1" s="1"/>
  <c r="P1186" i="1" a="1"/>
  <c r="P1186" i="1" s="1"/>
  <c r="L1186" i="1" a="1"/>
  <c r="L1186" i="1" s="1"/>
  <c r="P1185" i="1" a="1"/>
  <c r="P1185" i="1" s="1"/>
  <c r="F1186" i="1" a="1"/>
  <c r="F1186" i="1"/>
  <c r="Q1185" i="1" a="1"/>
  <c r="Q1185" i="1" s="1"/>
  <c r="I1185" i="1" a="1"/>
  <c r="I1185" i="1" s="1"/>
  <c r="M1186" i="1" a="1"/>
  <c r="M1186" i="1" s="1"/>
  <c r="K1186" i="1" a="1"/>
  <c r="K1186" i="1" s="1"/>
  <c r="K1179" i="1" a="1"/>
  <c r="K1179" i="1"/>
  <c r="H1179" i="1" a="1"/>
  <c r="H1179" i="1"/>
  <c r="J1179" i="1" a="1"/>
  <c r="J1179" i="1" s="1"/>
  <c r="I1179" i="1" a="1"/>
  <c r="I1179" i="1" s="1"/>
  <c r="P1179" i="1" a="1"/>
  <c r="P1179" i="1" s="1"/>
  <c r="O1179" i="1" a="1"/>
  <c r="O1179" i="1"/>
  <c r="M1179" i="1" a="1"/>
  <c r="M1179" i="1" s="1"/>
  <c r="Q1179" i="1" a="1"/>
  <c r="Q1179" i="1" s="1"/>
  <c r="L1179" i="1" a="1"/>
  <c r="L1179" i="1" s="1"/>
  <c r="G1179" i="1" a="1"/>
  <c r="G1179" i="1" s="1"/>
  <c r="N1179" i="1" a="1"/>
  <c r="N1179" i="1"/>
  <c r="P1175" i="1" a="1"/>
  <c r="P1175" i="1" s="1"/>
  <c r="J1178" i="1" a="1"/>
  <c r="J1178" i="1" s="1"/>
  <c r="N1177" i="1" a="1"/>
  <c r="N1177" i="1" s="1"/>
  <c r="L1178" i="1" a="1"/>
  <c r="L1178" i="1" s="1"/>
  <c r="H1178" i="1" a="1"/>
  <c r="H1178" i="1" s="1"/>
  <c r="O1173" i="1" a="1"/>
  <c r="O1173" i="1" s="1"/>
  <c r="F1176" i="1" a="1"/>
  <c r="F1176" i="1" s="1"/>
  <c r="I1174" i="1" a="1"/>
  <c r="I1174" i="1"/>
  <c r="G1178" i="1" a="1"/>
  <c r="G1178" i="1" s="1"/>
  <c r="F1178" i="1" a="1"/>
  <c r="F1178" i="1" s="1"/>
  <c r="P1177" i="1" a="1"/>
  <c r="P1177" i="1"/>
  <c r="O1177" i="1" a="1"/>
  <c r="O1177" i="1" s="1"/>
  <c r="K1177" i="1" a="1"/>
  <c r="K1177" i="1" s="1"/>
  <c r="H1177" i="1" a="1"/>
  <c r="H1177" i="1" s="1"/>
  <c r="J1177" i="1" a="1"/>
  <c r="J1177" i="1"/>
  <c r="G1177" i="1" a="1"/>
  <c r="G1177" i="1" s="1"/>
  <c r="K1175" i="1" a="1"/>
  <c r="K1175" i="1" s="1"/>
  <c r="I1175" i="1" a="1"/>
  <c r="I1175" i="1"/>
  <c r="N1174" i="1" a="1"/>
  <c r="N1174" i="1" s="1"/>
  <c r="L1174" i="1" a="1"/>
  <c r="L1174" i="1" s="1"/>
  <c r="Q1174" i="1" a="1"/>
  <c r="Q1174" i="1" s="1"/>
  <c r="Q1173" i="1" a="1"/>
  <c r="Q1173" i="1" s="1"/>
  <c r="P1176" i="1" a="1"/>
  <c r="P1176" i="1" s="1"/>
  <c r="O1175" i="1" a="1"/>
  <c r="O1175" i="1" s="1"/>
  <c r="F1174" i="1" a="1"/>
  <c r="F1174" i="1"/>
  <c r="I1178" i="1" a="1"/>
  <c r="I1178" i="1" s="1"/>
  <c r="O1176" i="1" a="1"/>
  <c r="O1176" i="1" s="1"/>
  <c r="K1178" i="1" a="1"/>
  <c r="K1178" i="1" s="1"/>
  <c r="K1176" i="1" a="1"/>
  <c r="K1176" i="1" s="1"/>
  <c r="J1176" i="1" a="1"/>
  <c r="J1176" i="1" s="1"/>
  <c r="G1174" i="1" a="1"/>
  <c r="G1174" i="1" s="1"/>
  <c r="I1177" i="1" a="1"/>
  <c r="I1177" i="1" s="1"/>
  <c r="Q1176" i="1" a="1"/>
  <c r="Q1176" i="1"/>
  <c r="M1176" i="1" a="1"/>
  <c r="M1176" i="1" s="1"/>
  <c r="P1173" i="1" a="1"/>
  <c r="P1173" i="1" s="1"/>
  <c r="H1175" i="1" a="1"/>
  <c r="H1175" i="1"/>
  <c r="L1176" i="1" a="1"/>
  <c r="L1176" i="1" s="1"/>
  <c r="J1174" i="1" a="1"/>
  <c r="J1174" i="1" s="1"/>
  <c r="G1176" i="1" a="1"/>
  <c r="G1176" i="1" s="1"/>
  <c r="Q1175" i="1" a="1"/>
  <c r="Q1175" i="1" s="1"/>
  <c r="G1175" i="1" a="1"/>
  <c r="G1175" i="1" s="1"/>
  <c r="M1174" i="1" a="1"/>
  <c r="M1174" i="1" s="1"/>
  <c r="F1175" i="1" a="1"/>
  <c r="F1175" i="1" s="1"/>
  <c r="K1174" i="1" a="1"/>
  <c r="K1174" i="1" s="1"/>
  <c r="L1175" i="1" a="1"/>
  <c r="L1175" i="1"/>
  <c r="J1175" i="1" a="1"/>
  <c r="J1175" i="1" s="1"/>
  <c r="Q1177" i="1" a="1"/>
  <c r="Q1177" i="1"/>
  <c r="I1176" i="1" a="1"/>
  <c r="I1176" i="1" s="1"/>
  <c r="F1179" i="1" a="1"/>
  <c r="F1179" i="1" s="1"/>
  <c r="P1174" i="1" a="1"/>
  <c r="P1174" i="1"/>
  <c r="Q1178" i="1" a="1"/>
  <c r="Q1178" i="1" s="1"/>
  <c r="H1176" i="1" a="1"/>
  <c r="H1176" i="1" s="1"/>
  <c r="P1178" i="1" a="1"/>
  <c r="P1178" i="1"/>
  <c r="L1177" i="1" a="1"/>
  <c r="L1177" i="1" s="1"/>
  <c r="O1178" i="1" a="1"/>
  <c r="O1178" i="1" s="1"/>
  <c r="N1176" i="1" a="1"/>
  <c r="N1176" i="1" s="1"/>
  <c r="M1175" i="1" a="1"/>
  <c r="M1175" i="1" s="1"/>
  <c r="M1177" i="1" a="1"/>
  <c r="M1177" i="1" s="1"/>
  <c r="O1174" i="1" a="1"/>
  <c r="O1174" i="1" s="1"/>
  <c r="F1177" i="1" a="1"/>
  <c r="F1177" i="1"/>
  <c r="N1175" i="1" a="1"/>
  <c r="N1175" i="1" s="1"/>
  <c r="H1174" i="1" a="1"/>
  <c r="H1174" i="1" s="1"/>
  <c r="N1178" i="1" a="1"/>
  <c r="N1178" i="1" s="1"/>
  <c r="M1178" i="1" a="1"/>
  <c r="M1178" i="1"/>
  <c r="K1173" i="1" a="1"/>
  <c r="K1173" i="1"/>
  <c r="N1172" i="1" a="1"/>
  <c r="N1172" i="1"/>
  <c r="Q1171" i="1" a="1"/>
  <c r="Q1171" i="1" s="1"/>
  <c r="J1173" i="1" a="1"/>
  <c r="J1173" i="1" s="1"/>
  <c r="I1173" i="1" a="1"/>
  <c r="I1173" i="1" s="1"/>
  <c r="K1170" i="1" a="1"/>
  <c r="K1170" i="1"/>
  <c r="G1170" i="1" a="1"/>
  <c r="G1170" i="1" s="1"/>
  <c r="H1173" i="1" a="1"/>
  <c r="H1173" i="1" s="1"/>
  <c r="L1168" i="1" a="1"/>
  <c r="L1168" i="1" s="1"/>
  <c r="G1173" i="1" a="1"/>
  <c r="G1173" i="1" s="1"/>
  <c r="I1172" i="1" a="1"/>
  <c r="I1172" i="1"/>
  <c r="F1173" i="1" a="1"/>
  <c r="F1173" i="1" s="1"/>
  <c r="Q1172" i="1" a="1"/>
  <c r="Q1172" i="1" s="1"/>
  <c r="P1172" i="1" a="1"/>
  <c r="P1172" i="1"/>
  <c r="O1172" i="1" a="1"/>
  <c r="O1172" i="1"/>
  <c r="H1172" i="1" a="1"/>
  <c r="H1172" i="1"/>
  <c r="M1168" i="1" a="1"/>
  <c r="M1168" i="1"/>
  <c r="M1172" i="1" a="1"/>
  <c r="M1172" i="1"/>
  <c r="G1172" i="1" a="1"/>
  <c r="G1172" i="1"/>
  <c r="F1172" i="1" a="1"/>
  <c r="F1172" i="1" s="1"/>
  <c r="P1171" i="1" a="1"/>
  <c r="P1171" i="1" s="1"/>
  <c r="O1171" i="1" a="1"/>
  <c r="O1171" i="1" s="1"/>
  <c r="H1170" i="1" a="1"/>
  <c r="H1170" i="1" s="1"/>
  <c r="J1171" i="1" a="1"/>
  <c r="J1171" i="1" s="1"/>
  <c r="H1171" i="1" a="1"/>
  <c r="H1171" i="1" s="1"/>
  <c r="I1170" i="1" a="1"/>
  <c r="I1170" i="1" s="1"/>
  <c r="L1169" i="1" a="1"/>
  <c r="L1169" i="1" s="1"/>
  <c r="P1170" i="1" a="1"/>
  <c r="P1170" i="1" s="1"/>
  <c r="F1170" i="1" a="1"/>
  <c r="F1170" i="1"/>
  <c r="H1169" i="1" a="1"/>
  <c r="H1169" i="1"/>
  <c r="K1168" i="1" a="1"/>
  <c r="K1168" i="1"/>
  <c r="F1171" i="1" a="1"/>
  <c r="F1171" i="1"/>
  <c r="J1172" i="1" a="1"/>
  <c r="J1172" i="1"/>
  <c r="G1169" i="1" a="1"/>
  <c r="G1169" i="1"/>
  <c r="L1172" i="1" a="1"/>
  <c r="L1172" i="1"/>
  <c r="K1172" i="1" a="1"/>
  <c r="K1172" i="1"/>
  <c r="L1171" i="1" a="1"/>
  <c r="L1171" i="1" s="1"/>
  <c r="M1170" i="1" a="1"/>
  <c r="M1170" i="1" s="1"/>
  <c r="L1170" i="1" a="1"/>
  <c r="L1170" i="1" s="1"/>
  <c r="K1169" i="1" a="1"/>
  <c r="K1169" i="1" s="1"/>
  <c r="Q1168" i="1" a="1"/>
  <c r="Q1168" i="1" s="1"/>
  <c r="M1171" i="1" a="1"/>
  <c r="M1171" i="1" s="1"/>
  <c r="I1171" i="1" a="1"/>
  <c r="I1171" i="1" s="1"/>
  <c r="P1169" i="1" a="1"/>
  <c r="P1169" i="1" s="1"/>
  <c r="M1169" i="1" a="1"/>
  <c r="M1169" i="1" s="1"/>
  <c r="N1170" i="1" a="1"/>
  <c r="N1170" i="1" s="1"/>
  <c r="J1170" i="1" a="1"/>
  <c r="J1170" i="1" s="1"/>
  <c r="J1169" i="1" a="1"/>
  <c r="J1169" i="1"/>
  <c r="F1169" i="1" a="1"/>
  <c r="F1169" i="1"/>
  <c r="P1168" i="1" a="1"/>
  <c r="P1168" i="1" s="1"/>
  <c r="N1168" i="1" a="1"/>
  <c r="N1168" i="1"/>
  <c r="N1173" i="1" a="1"/>
  <c r="N1173" i="1"/>
  <c r="M1173" i="1" a="1"/>
  <c r="M1173" i="1" s="1"/>
  <c r="K1171" i="1" a="1"/>
  <c r="K1171" i="1" s="1"/>
  <c r="Q1170" i="1" a="1"/>
  <c r="Q1170" i="1" s="1"/>
  <c r="L1173" i="1" a="1"/>
  <c r="L1173" i="1" s="1"/>
  <c r="N1169" i="1" a="1"/>
  <c r="N1169" i="1"/>
  <c r="I1169" i="1" a="1"/>
  <c r="I1169" i="1" s="1"/>
  <c r="O1168" i="1" a="1"/>
  <c r="O1168" i="1" s="1"/>
  <c r="Q1169" i="1" a="1"/>
  <c r="Q1169" i="1"/>
  <c r="N1171" i="1" a="1"/>
  <c r="N1171" i="1"/>
  <c r="O1170" i="1" a="1"/>
  <c r="O1170" i="1"/>
  <c r="G1171" i="1" a="1"/>
  <c r="G1171" i="1"/>
  <c r="O1169" i="1" a="1"/>
  <c r="O1169" i="1"/>
  <c r="K1165" i="1" a="1"/>
  <c r="K1165" i="1"/>
  <c r="H1165" i="1" a="1"/>
  <c r="H1165" i="1"/>
  <c r="G1163" i="1" a="1"/>
  <c r="G1163" i="1" s="1"/>
  <c r="J1168" i="1" a="1"/>
  <c r="J1168" i="1" s="1"/>
  <c r="G1165" i="1" a="1"/>
  <c r="G1165" i="1" s="1"/>
  <c r="F1164" i="1" a="1"/>
  <c r="F1164" i="1" s="1"/>
  <c r="O1164" i="1" a="1"/>
  <c r="O1164" i="1" s="1"/>
  <c r="F1168" i="1" a="1"/>
  <c r="F1168" i="1"/>
  <c r="M1167" i="1" a="1"/>
  <c r="M1167" i="1" s="1"/>
  <c r="L1167" i="1" a="1"/>
  <c r="L1167" i="1"/>
  <c r="M1166" i="1" a="1"/>
  <c r="M1166" i="1"/>
  <c r="J1164" i="1" a="1"/>
  <c r="J1164" i="1" s="1"/>
  <c r="F1166" i="1" a="1"/>
  <c r="F1166" i="1" s="1"/>
  <c r="N1165" i="1" a="1"/>
  <c r="N1165" i="1" s="1"/>
  <c r="H1166" i="1" a="1"/>
  <c r="H1166" i="1" s="1"/>
  <c r="N1163" i="1" a="1"/>
  <c r="N1163" i="1" s="1"/>
  <c r="Q1165" i="1" a="1"/>
  <c r="Q1165" i="1"/>
  <c r="H1164" i="1" a="1"/>
  <c r="H1164" i="1" s="1"/>
  <c r="Q1164" i="1" a="1"/>
  <c r="Q1164" i="1" s="1"/>
  <c r="K1164" i="1" a="1"/>
  <c r="K1164" i="1" s="1"/>
  <c r="I1168" i="1" a="1"/>
  <c r="I1168" i="1" s="1"/>
  <c r="H1168" i="1" a="1"/>
  <c r="H1168" i="1" s="1"/>
  <c r="K1167" i="1" a="1"/>
  <c r="K1167" i="1"/>
  <c r="M1165" i="1" a="1"/>
  <c r="M1165" i="1" s="1"/>
  <c r="I1166" i="1" a="1"/>
  <c r="I1166" i="1" s="1"/>
  <c r="I1165" i="1" a="1"/>
  <c r="I1165" i="1"/>
  <c r="F1165" i="1" a="1"/>
  <c r="F1165" i="1"/>
  <c r="L1166" i="1" a="1"/>
  <c r="L1166" i="1"/>
  <c r="P1163" i="1" a="1"/>
  <c r="P1163" i="1" s="1"/>
  <c r="O1166" i="1" a="1"/>
  <c r="O1166" i="1" s="1"/>
  <c r="G1168" i="1" a="1"/>
  <c r="G1168" i="1" s="1"/>
  <c r="L1163" i="1" a="1"/>
  <c r="L1163" i="1" s="1"/>
  <c r="Q1167" i="1" a="1"/>
  <c r="Q1167" i="1" s="1"/>
  <c r="P1167" i="1" a="1"/>
  <c r="P1167" i="1" s="1"/>
  <c r="N1167" i="1" a="1"/>
  <c r="N1167" i="1" s="1"/>
  <c r="J1167" i="1" a="1"/>
  <c r="J1167" i="1" s="1"/>
  <c r="P1164" i="1" a="1"/>
  <c r="P1164" i="1" s="1"/>
  <c r="M1164" i="1" a="1"/>
  <c r="M1164" i="1"/>
  <c r="L1164" i="1" a="1"/>
  <c r="L1164" i="1" s="1"/>
  <c r="J1166" i="1" a="1"/>
  <c r="J1166" i="1" s="1"/>
  <c r="I1163" i="1" a="1"/>
  <c r="I1163" i="1" s="1"/>
  <c r="O1167" i="1" a="1"/>
  <c r="O1167" i="1" s="1"/>
  <c r="I1167" i="1" a="1"/>
  <c r="I1167" i="1"/>
  <c r="H1167" i="1" a="1"/>
  <c r="H1167" i="1" s="1"/>
  <c r="P1166" i="1" a="1"/>
  <c r="P1166" i="1"/>
  <c r="G1167" i="1" a="1"/>
  <c r="G1167" i="1" s="1"/>
  <c r="Q1166" i="1" a="1"/>
  <c r="Q1166" i="1" s="1"/>
  <c r="F1167" i="1" a="1"/>
  <c r="F1167" i="1" s="1"/>
  <c r="K1166" i="1" a="1"/>
  <c r="K1166" i="1" s="1"/>
  <c r="Q1163" i="1" a="1"/>
  <c r="Q1163" i="1" s="1"/>
  <c r="G1166" i="1" a="1"/>
  <c r="G1166" i="1" s="1"/>
  <c r="J1165" i="1" a="1"/>
  <c r="J1165" i="1" s="1"/>
  <c r="L1165" i="1" a="1"/>
  <c r="L1165" i="1"/>
  <c r="G1164" i="1" a="1"/>
  <c r="G1164" i="1" s="1"/>
  <c r="N1164" i="1" a="1"/>
  <c r="N1164" i="1" s="1"/>
  <c r="K1163" i="1" a="1"/>
  <c r="K1163" i="1" s="1"/>
  <c r="J1163" i="1" a="1"/>
  <c r="J1163" i="1" s="1"/>
  <c r="O1163" i="1" a="1"/>
  <c r="O1163" i="1" s="1"/>
  <c r="I1164" i="1" a="1"/>
  <c r="I1164" i="1" s="1"/>
  <c r="N1166" i="1" a="1"/>
  <c r="N1166" i="1" s="1"/>
  <c r="H1163" i="1" a="1"/>
  <c r="H1163" i="1" s="1"/>
  <c r="P1165" i="1" a="1"/>
  <c r="P1165" i="1"/>
  <c r="O1165" i="1" a="1"/>
  <c r="O1165" i="1" s="1"/>
  <c r="M1163" i="1" a="1"/>
  <c r="M1163" i="1" s="1"/>
  <c r="F1163" i="1" a="1"/>
  <c r="F1163" i="1" s="1"/>
  <c r="O1156" i="1" a="1"/>
  <c r="O1156" i="1" s="1"/>
  <c r="I1156" i="1" a="1"/>
  <c r="I1156" i="1" s="1"/>
  <c r="M1162" i="1" a="1"/>
  <c r="M1162" i="1"/>
  <c r="L1162" i="1" a="1"/>
  <c r="L1162" i="1" s="1"/>
  <c r="K1155" i="1" a="1"/>
  <c r="K1155" i="1" s="1"/>
  <c r="G1156" i="1" a="1"/>
  <c r="G1156" i="1"/>
  <c r="H1155" i="1" a="1"/>
  <c r="H1155" i="1" s="1"/>
  <c r="G1155" i="1" a="1"/>
  <c r="G1155" i="1" s="1"/>
  <c r="Q1162" i="1" a="1"/>
  <c r="Q1162" i="1" s="1"/>
  <c r="P1162" i="1" a="1"/>
  <c r="P1162" i="1" s="1"/>
  <c r="K1162" i="1" a="1"/>
  <c r="K1162" i="1" s="1"/>
  <c r="P1155" i="1" a="1"/>
  <c r="P1155" i="1" s="1"/>
  <c r="K1156" i="1" a="1"/>
  <c r="K1156" i="1" s="1"/>
  <c r="O1162" i="1" a="1"/>
  <c r="O1162" i="1" s="1"/>
  <c r="F1162" i="1" a="1"/>
  <c r="F1162" i="1" s="1"/>
  <c r="J1156" i="1" a="1"/>
  <c r="J1156" i="1" s="1"/>
  <c r="I1155" i="1" a="1"/>
  <c r="I1155" i="1" s="1"/>
  <c r="N1162" i="1" a="1"/>
  <c r="N1162" i="1"/>
  <c r="J1162" i="1" a="1"/>
  <c r="J1162" i="1" s="1"/>
  <c r="F1156" i="1" a="1"/>
  <c r="F1156" i="1" s="1"/>
  <c r="J1155" i="1" a="1"/>
  <c r="J1155" i="1" s="1"/>
  <c r="N1155" i="1" a="1"/>
  <c r="N1155" i="1" s="1"/>
  <c r="I1162" i="1" a="1"/>
  <c r="I1162" i="1" s="1"/>
  <c r="H1162" i="1" a="1"/>
  <c r="H1162" i="1" s="1"/>
  <c r="O1155" i="1" a="1"/>
  <c r="O1155" i="1"/>
  <c r="G1162" i="1" a="1"/>
  <c r="G1162" i="1"/>
  <c r="L1156" i="1" a="1"/>
  <c r="L1156" i="1" s="1"/>
  <c r="L1155" i="1" a="1"/>
  <c r="L1155" i="1"/>
  <c r="P1156" i="1" a="1"/>
  <c r="P1156" i="1"/>
  <c r="H1156" i="1" a="1"/>
  <c r="H1156" i="1" s="1"/>
  <c r="Q1156" i="1" a="1"/>
  <c r="Q1156" i="1" s="1"/>
  <c r="M1155" i="1" a="1"/>
  <c r="M1155" i="1" s="1"/>
  <c r="N1156" i="1" a="1"/>
  <c r="N1156" i="1" s="1"/>
  <c r="M1156" i="1" a="1"/>
  <c r="M1156" i="1" s="1"/>
  <c r="Q1155" i="1" a="1"/>
  <c r="Q1155" i="1" s="1"/>
  <c r="G1148" i="1" a="1"/>
  <c r="G1148" i="1" s="1"/>
  <c r="G1150" i="1" a="1"/>
  <c r="G1150" i="1" s="1"/>
  <c r="P1149" i="1" a="1"/>
  <c r="P1149" i="1" s="1"/>
  <c r="J1149" i="1" a="1"/>
  <c r="J1149" i="1" s="1"/>
  <c r="L1148" i="1" a="1"/>
  <c r="L1148" i="1" s="1"/>
  <c r="L1153" i="1" a="1"/>
  <c r="L1153" i="1"/>
  <c r="H1148" i="1" a="1"/>
  <c r="H1148" i="1"/>
  <c r="P1154" i="1" a="1"/>
  <c r="P1154" i="1" s="1"/>
  <c r="Q1153" i="1" a="1"/>
  <c r="Q1153" i="1"/>
  <c r="P1148" i="1" a="1"/>
  <c r="P1148" i="1" s="1"/>
  <c r="L1149" i="1" a="1"/>
  <c r="L1149" i="1" s="1"/>
  <c r="I1148" i="1" a="1"/>
  <c r="I1148" i="1" s="1"/>
  <c r="O1154" i="1" a="1"/>
  <c r="O1154" i="1" s="1"/>
  <c r="K1149" i="1" a="1"/>
  <c r="K1149" i="1" s="1"/>
  <c r="N1154" i="1" a="1"/>
  <c r="N1154" i="1" s="1"/>
  <c r="H1150" i="1" a="1"/>
  <c r="H1150" i="1" s="1"/>
  <c r="H1154" i="1" a="1"/>
  <c r="H1154" i="1" s="1"/>
  <c r="M1154" i="1" a="1"/>
  <c r="M1154" i="1" s="1"/>
  <c r="I1150" i="1" a="1"/>
  <c r="I1150" i="1" s="1"/>
  <c r="F1148" i="1" a="1"/>
  <c r="F1148" i="1" s="1"/>
  <c r="F1153" i="1" a="1"/>
  <c r="F1153" i="1" s="1"/>
  <c r="I1149" i="1" a="1"/>
  <c r="I1149" i="1" s="1"/>
  <c r="O1148" i="1" a="1"/>
  <c r="O1148" i="1"/>
  <c r="G1149" i="1" a="1"/>
  <c r="G1149" i="1" s="1"/>
  <c r="F1149" i="1" a="1"/>
  <c r="F1149" i="1" s="1"/>
  <c r="J1148" i="1" a="1"/>
  <c r="J1148" i="1" s="1"/>
  <c r="K1154" i="1" a="1"/>
  <c r="K1154" i="1" s="1"/>
  <c r="H1153" i="1" a="1"/>
  <c r="H1153" i="1"/>
  <c r="F1154" i="1" a="1"/>
  <c r="F1154" i="1" s="1"/>
  <c r="M1153" i="1" a="1"/>
  <c r="M1153" i="1" s="1"/>
  <c r="O1150" i="1" a="1"/>
  <c r="O1150" i="1" s="1"/>
  <c r="F1150" i="1" a="1"/>
  <c r="F1150" i="1"/>
  <c r="J1153" i="1" a="1"/>
  <c r="J1153" i="1" s="1"/>
  <c r="I1153" i="1" a="1"/>
  <c r="I1153" i="1" s="1"/>
  <c r="P1153" i="1" a="1"/>
  <c r="P1153" i="1" s="1"/>
  <c r="J1150" i="1" a="1"/>
  <c r="J1150" i="1" s="1"/>
  <c r="N1148" i="1" a="1"/>
  <c r="N1148" i="1" s="1"/>
  <c r="Q1147" i="1" a="1"/>
  <c r="Q1147" i="1" s="1"/>
  <c r="Q1154" i="1" a="1"/>
  <c r="Q1154" i="1" s="1"/>
  <c r="L1154" i="1" a="1"/>
  <c r="L1154" i="1" s="1"/>
  <c r="H1149" i="1" a="1"/>
  <c r="H1149" i="1" s="1"/>
  <c r="Q1150" i="1" a="1"/>
  <c r="Q1150" i="1" s="1"/>
  <c r="F1155" i="1" a="1"/>
  <c r="F1155" i="1" s="1"/>
  <c r="N1149" i="1" a="1"/>
  <c r="N1149" i="1" s="1"/>
  <c r="J1154" i="1" a="1"/>
  <c r="J1154" i="1" s="1"/>
  <c r="I1154" i="1" a="1"/>
  <c r="I1154" i="1" s="1"/>
  <c r="G1154" i="1" a="1"/>
  <c r="G1154" i="1"/>
  <c r="N1153" i="1" a="1"/>
  <c r="N1153" i="1"/>
  <c r="O1153" i="1" a="1"/>
  <c r="O1153" i="1"/>
  <c r="K1153" i="1" a="1"/>
  <c r="K1153" i="1"/>
  <c r="G1153" i="1" a="1"/>
  <c r="G1153" i="1" s="1"/>
  <c r="P1150" i="1" a="1"/>
  <c r="P1150" i="1"/>
  <c r="N1150" i="1" a="1"/>
  <c r="N1150" i="1"/>
  <c r="M1150" i="1" a="1"/>
  <c r="M1150" i="1"/>
  <c r="L1150" i="1" a="1"/>
  <c r="L1150" i="1" s="1"/>
  <c r="Q1149" i="1" a="1"/>
  <c r="Q1149" i="1" s="1"/>
  <c r="K1150" i="1" a="1"/>
  <c r="K1150" i="1" s="1"/>
  <c r="M1148" i="1" a="1"/>
  <c r="M1148" i="1" s="1"/>
  <c r="Q1148" i="1" a="1"/>
  <c r="Q1148" i="1" s="1"/>
  <c r="O1149" i="1" a="1"/>
  <c r="O1149" i="1" s="1"/>
  <c r="M1149" i="1" a="1"/>
  <c r="M1149" i="1"/>
  <c r="K1148" i="1" a="1"/>
  <c r="K1148" i="1"/>
  <c r="H1338" i="1" a="1"/>
  <c r="H1338" i="1" s="1"/>
  <c r="J1339" i="1" a="1"/>
  <c r="J1339" i="1"/>
  <c r="J1340" i="1" a="1"/>
  <c r="J1340" i="1" s="1"/>
  <c r="P1339" i="1" a="1"/>
  <c r="P1339" i="1"/>
  <c r="P1337" i="1" a="1"/>
  <c r="P1337" i="1" s="1"/>
  <c r="N1339" i="1" a="1"/>
  <c r="N1339" i="1" s="1"/>
  <c r="L1338" i="1" a="1"/>
  <c r="L1338" i="1"/>
  <c r="H1346" i="1" a="1"/>
  <c r="H1346" i="1" s="1"/>
  <c r="I1346" i="1" a="1"/>
  <c r="I1346" i="1" s="1"/>
  <c r="G1346" i="1" a="1"/>
  <c r="G1346" i="1" s="1"/>
  <c r="N1337" i="1" a="1"/>
  <c r="N1337" i="1" s="1"/>
  <c r="J1338" i="1" a="1"/>
  <c r="J1338" i="1"/>
  <c r="F1340" i="1" a="1"/>
  <c r="F1340" i="1" s="1"/>
  <c r="K1338" i="1" a="1"/>
  <c r="K1338" i="1"/>
  <c r="M1337" i="1" a="1"/>
  <c r="M1337" i="1"/>
  <c r="O1339" i="1" a="1"/>
  <c r="O1339" i="1"/>
  <c r="Q1338" i="1" a="1"/>
  <c r="Q1338" i="1"/>
  <c r="Q1340" i="1" a="1"/>
  <c r="Q1340" i="1" s="1"/>
  <c r="P1340" i="1" a="1"/>
  <c r="P1340" i="1"/>
  <c r="L1340" i="1" a="1"/>
  <c r="L1340" i="1" s="1"/>
  <c r="I1338" i="1" a="1"/>
  <c r="I1338" i="1"/>
  <c r="I1340" i="1" a="1"/>
  <c r="I1340" i="1" s="1"/>
  <c r="H1340" i="1" a="1"/>
  <c r="H1340" i="1" s="1"/>
  <c r="G1340" i="1" a="1"/>
  <c r="G1340" i="1" s="1"/>
  <c r="P1338" i="1" a="1"/>
  <c r="P1338" i="1" s="1"/>
  <c r="O1340" i="1" a="1"/>
  <c r="O1340" i="1" s="1"/>
  <c r="N1340" i="1" a="1"/>
  <c r="N1340" i="1" s="1"/>
  <c r="Q1339" i="1" a="1"/>
  <c r="Q1339" i="1" s="1"/>
  <c r="I1339" i="1" a="1"/>
  <c r="I1339" i="1"/>
  <c r="M1339" i="1" a="1"/>
  <c r="M1339" i="1"/>
  <c r="N1338" i="1" a="1"/>
  <c r="N1338" i="1"/>
  <c r="K1339" i="1" a="1"/>
  <c r="K1339" i="1"/>
  <c r="F1339" i="1" a="1"/>
  <c r="F1339" i="1"/>
  <c r="G1339" i="1" a="1"/>
  <c r="G1339" i="1"/>
  <c r="M1340" i="1" a="1"/>
  <c r="M1340" i="1" s="1"/>
  <c r="M1338" i="1" a="1"/>
  <c r="M1338" i="1"/>
  <c r="L1339" i="1" a="1"/>
  <c r="L1339" i="1" s="1"/>
  <c r="F1338" i="1" a="1"/>
  <c r="F1338" i="1" s="1"/>
  <c r="H1339" i="1" a="1"/>
  <c r="H1339" i="1" s="1"/>
  <c r="Q1337" i="1" a="1"/>
  <c r="Q1337" i="1" s="1"/>
  <c r="K1346" i="1" a="1"/>
  <c r="K1346" i="1" s="1"/>
  <c r="J1346" i="1" a="1"/>
  <c r="J1346" i="1"/>
  <c r="F1346" i="1" a="1"/>
  <c r="F1346" i="1" s="1"/>
  <c r="K1340" i="1" a="1"/>
  <c r="K1340" i="1" s="1"/>
  <c r="O1337" i="1" a="1"/>
  <c r="O1337" i="1" s="1"/>
  <c r="O1338" i="1" a="1"/>
  <c r="O1338" i="1" s="1"/>
  <c r="G1338" i="1" a="1"/>
  <c r="G1338" i="1"/>
  <c r="L1337" i="1" a="1"/>
  <c r="L1337" i="1" s="1"/>
  <c r="K1337" i="1" a="1"/>
  <c r="K1337" i="1"/>
  <c r="J1337" i="1" a="1"/>
  <c r="J1337" i="1"/>
  <c r="I1337" i="1" a="1"/>
  <c r="I1337" i="1"/>
  <c r="H1337" i="1" a="1"/>
  <c r="H1337" i="1" s="1"/>
  <c r="G1337" i="1" a="1"/>
  <c r="G1337" i="1" s="1"/>
  <c r="O1336" i="1" a="1"/>
  <c r="O1336" i="1" s="1"/>
  <c r="Q1336" i="1" a="1"/>
  <c r="Q1336" i="1" s="1"/>
  <c r="F1337" i="1" a="1"/>
  <c r="F1337" i="1" s="1"/>
  <c r="P1336" i="1" a="1"/>
  <c r="P1336" i="1"/>
  <c r="P1335" i="1" a="1"/>
  <c r="P1335" i="1" s="1"/>
  <c r="O1335" i="1" a="1"/>
  <c r="O1335" i="1" s="1"/>
  <c r="I1336" i="1" a="1"/>
  <c r="I1336" i="1" s="1"/>
  <c r="F1336" i="1" a="1"/>
  <c r="F1336" i="1" s="1"/>
  <c r="Q1335" i="1" a="1"/>
  <c r="Q1335" i="1" s="1"/>
  <c r="M1335" i="1" a="1"/>
  <c r="M1335" i="1" s="1"/>
  <c r="L1335" i="1" a="1"/>
  <c r="L1335" i="1"/>
  <c r="Q1334" i="1" a="1"/>
  <c r="Q1334" i="1" s="1"/>
  <c r="N1336" i="1" a="1"/>
  <c r="N1336" i="1" s="1"/>
  <c r="G1335" i="1" a="1"/>
  <c r="G1335" i="1" s="1"/>
  <c r="M1336" i="1" a="1"/>
  <c r="M1336" i="1" s="1"/>
  <c r="L1336" i="1" a="1"/>
  <c r="L1336" i="1" s="1"/>
  <c r="K1336" i="1" a="1"/>
  <c r="K1336" i="1" s="1"/>
  <c r="J1335" i="1" a="1"/>
  <c r="J1335" i="1" s="1"/>
  <c r="J1336" i="1" a="1"/>
  <c r="J1336" i="1"/>
  <c r="N1335" i="1" a="1"/>
  <c r="N1335" i="1" s="1"/>
  <c r="H1336" i="1" a="1"/>
  <c r="H1336" i="1" s="1"/>
  <c r="G1336" i="1" a="1"/>
  <c r="G1336" i="1"/>
  <c r="K1335" i="1" a="1"/>
  <c r="K1335" i="1" s="1"/>
  <c r="I1335" i="1" a="1"/>
  <c r="I1335" i="1" s="1"/>
  <c r="H1335" i="1" a="1"/>
  <c r="H1335" i="1" s="1"/>
  <c r="F1335" i="1" a="1"/>
  <c r="F1335" i="1" s="1"/>
  <c r="L1332" i="1" a="1"/>
  <c r="L1332" i="1" s="1"/>
  <c r="M1333" i="1" a="1"/>
  <c r="M1333" i="1" s="1"/>
  <c r="K1333" i="1" a="1"/>
  <c r="K1333" i="1"/>
  <c r="I1333" i="1" a="1"/>
  <c r="I1333" i="1"/>
  <c r="P1334" i="1" a="1"/>
  <c r="P1334" i="1" s="1"/>
  <c r="H1334" i="1" a="1"/>
  <c r="H1334" i="1" s="1"/>
  <c r="J1332" i="1" a="1"/>
  <c r="J1332" i="1" s="1"/>
  <c r="N1332" i="1" a="1"/>
  <c r="N1332" i="1" s="1"/>
  <c r="O1333" i="1" a="1"/>
  <c r="O1333" i="1" s="1"/>
  <c r="L1333" i="1" a="1"/>
  <c r="L1333" i="1" s="1"/>
  <c r="F1332" i="1" a="1"/>
  <c r="F1332" i="1" s="1"/>
  <c r="O1334" i="1" a="1"/>
  <c r="O1334" i="1" s="1"/>
  <c r="M1334" i="1" a="1"/>
  <c r="M1334" i="1"/>
  <c r="L1334" i="1" a="1"/>
  <c r="L1334" i="1" s="1"/>
  <c r="G1332" i="1" a="1"/>
  <c r="G1332" i="1" s="1"/>
  <c r="Q1333" i="1" a="1"/>
  <c r="Q1333" i="1" s="1"/>
  <c r="P1333" i="1" a="1"/>
  <c r="P1333" i="1" s="1"/>
  <c r="K1332" i="1" a="1"/>
  <c r="K1332" i="1" s="1"/>
  <c r="O1332" i="1" a="1"/>
  <c r="O1332" i="1" s="1"/>
  <c r="N1333" i="1" a="1"/>
  <c r="N1333" i="1" s="1"/>
  <c r="N1334" i="1" a="1"/>
  <c r="N1334" i="1" s="1"/>
  <c r="J1334" i="1" a="1"/>
  <c r="J1334" i="1" s="1"/>
  <c r="G1334" i="1" a="1"/>
  <c r="G1334" i="1"/>
  <c r="F1334" i="1" a="1"/>
  <c r="F1334" i="1" s="1"/>
  <c r="J1333" i="1" a="1"/>
  <c r="J1333" i="1"/>
  <c r="H1333" i="1" a="1"/>
  <c r="H1333" i="1"/>
  <c r="H1332" i="1" a="1"/>
  <c r="H1332" i="1" s="1"/>
  <c r="G1333" i="1" a="1"/>
  <c r="G1333" i="1" s="1"/>
  <c r="P1332" i="1" a="1"/>
  <c r="P1332" i="1" s="1"/>
  <c r="M1332" i="1" a="1"/>
  <c r="M1332" i="1" s="1"/>
  <c r="I1332" i="1" a="1"/>
  <c r="I1332" i="1" s="1"/>
  <c r="Q1332" i="1" a="1"/>
  <c r="Q1332" i="1" s="1"/>
  <c r="K1334" i="1" a="1"/>
  <c r="K1334" i="1" s="1"/>
  <c r="I1334" i="1" a="1"/>
  <c r="I1334" i="1" s="1"/>
  <c r="F1333" i="1" a="1"/>
  <c r="F1333" i="1" s="1"/>
  <c r="P1326" i="1" a="1"/>
  <c r="P1326" i="1" s="1"/>
  <c r="J1323" i="1" a="1"/>
  <c r="J1323" i="1" s="1"/>
  <c r="O1324" i="1" a="1"/>
  <c r="O1324" i="1"/>
  <c r="N1325" i="1" a="1"/>
  <c r="N1325" i="1" s="1"/>
  <c r="O1326" i="1" a="1"/>
  <c r="O1326" i="1"/>
  <c r="N1326" i="1" a="1"/>
  <c r="N1326" i="1" s="1"/>
  <c r="O1321" i="1" a="1"/>
  <c r="O1321" i="1"/>
  <c r="M1326" i="1" a="1"/>
  <c r="M1326" i="1" s="1"/>
  <c r="O1325" i="1" a="1"/>
  <c r="O1325" i="1" s="1"/>
  <c r="L1326" i="1" a="1"/>
  <c r="L1326" i="1"/>
  <c r="K1324" i="1" a="1"/>
  <c r="K1324" i="1"/>
  <c r="K1326" i="1" a="1"/>
  <c r="K1326" i="1" s="1"/>
  <c r="J1326" i="1" a="1"/>
  <c r="J1326" i="1"/>
  <c r="I1326" i="1" a="1"/>
  <c r="I1326" i="1" s="1"/>
  <c r="P1321" i="1" a="1"/>
  <c r="P1321" i="1" s="1"/>
  <c r="F1326" i="1" a="1"/>
  <c r="F1326" i="1" s="1"/>
  <c r="F1325" i="1" a="1"/>
  <c r="F1325" i="1" s="1"/>
  <c r="Q1325" i="1" a="1"/>
  <c r="Q1325" i="1"/>
  <c r="N1323" i="1" a="1"/>
  <c r="N1323" i="1" s="1"/>
  <c r="P1325" i="1" a="1"/>
  <c r="P1325" i="1" s="1"/>
  <c r="M1325" i="1" a="1"/>
  <c r="M1325" i="1"/>
  <c r="K1325" i="1" a="1"/>
  <c r="K1325" i="1" s="1"/>
  <c r="M1321" i="1" a="1"/>
  <c r="M1321" i="1" s="1"/>
  <c r="M1323" i="1" a="1"/>
  <c r="M1323" i="1"/>
  <c r="L1323" i="1" a="1"/>
  <c r="L1323" i="1" s="1"/>
  <c r="F1323" i="1" a="1"/>
  <c r="F1323" i="1"/>
  <c r="K1323" i="1" a="1"/>
  <c r="K1323" i="1" s="1"/>
  <c r="O1323" i="1" a="1"/>
  <c r="O1323" i="1"/>
  <c r="H1326" i="1" a="1"/>
  <c r="H1326" i="1"/>
  <c r="G1325" i="1" a="1"/>
  <c r="G1325" i="1" s="1"/>
  <c r="P1324" i="1" a="1"/>
  <c r="P1324" i="1" s="1"/>
  <c r="H1323" i="1" a="1"/>
  <c r="H1323" i="1" s="1"/>
  <c r="G1326" i="1" a="1"/>
  <c r="G1326" i="1"/>
  <c r="L1325" i="1" a="1"/>
  <c r="L1325" i="1" s="1"/>
  <c r="H1325" i="1" a="1"/>
  <c r="H1325" i="1" s="1"/>
  <c r="F1324" i="1" a="1"/>
  <c r="F1324" i="1" s="1"/>
  <c r="J1325" i="1" a="1"/>
  <c r="J1325" i="1" s="1"/>
  <c r="Q1323" i="1" a="1"/>
  <c r="Q1323" i="1" s="1"/>
  <c r="Q1324" i="1" a="1"/>
  <c r="Q1324" i="1"/>
  <c r="N1321" i="1" a="1"/>
  <c r="N1321" i="1"/>
  <c r="I1323" i="1" a="1"/>
  <c r="I1323" i="1" s="1"/>
  <c r="J1324" i="1" a="1"/>
  <c r="J1324" i="1"/>
  <c r="H1324" i="1" a="1"/>
  <c r="H1324" i="1" s="1"/>
  <c r="Q1326" i="1" a="1"/>
  <c r="Q1326" i="1"/>
  <c r="I1325" i="1" a="1"/>
  <c r="I1325" i="1" s="1"/>
  <c r="L1324" i="1" a="1"/>
  <c r="L1324" i="1" s="1"/>
  <c r="G1323" i="1" a="1"/>
  <c r="G1323" i="1" s="1"/>
  <c r="G1324" i="1" a="1"/>
  <c r="G1324" i="1"/>
  <c r="M1324" i="1" a="1"/>
  <c r="M1324" i="1" s="1"/>
  <c r="N1324" i="1" a="1"/>
  <c r="N1324" i="1" s="1"/>
  <c r="I1324" i="1" a="1"/>
  <c r="I1324" i="1" s="1"/>
  <c r="P1323" i="1" a="1"/>
  <c r="P1323" i="1" s="1"/>
  <c r="Q1321" i="1" a="1"/>
  <c r="Q1321" i="1" s="1"/>
  <c r="M1318" i="1" a="1"/>
  <c r="M1318" i="1" s="1"/>
  <c r="M1319" i="1" a="1"/>
  <c r="M1319" i="1" s="1"/>
  <c r="Q1320" i="1" a="1"/>
  <c r="Q1320" i="1"/>
  <c r="M1320" i="1" a="1"/>
  <c r="M1320" i="1"/>
  <c r="K1320" i="1" a="1"/>
  <c r="K1320" i="1"/>
  <c r="J1320" i="1" a="1"/>
  <c r="J1320" i="1"/>
  <c r="P1319" i="1" a="1"/>
  <c r="P1319" i="1" s="1"/>
  <c r="O1318" i="1" a="1"/>
  <c r="O1318" i="1" s="1"/>
  <c r="L1319" i="1" a="1"/>
  <c r="L1319" i="1" s="1"/>
  <c r="K1319" i="1" a="1"/>
  <c r="K1319" i="1"/>
  <c r="H1319" i="1" a="1"/>
  <c r="H1319" i="1" s="1"/>
  <c r="G1319" i="1" a="1"/>
  <c r="G1319" i="1" s="1"/>
  <c r="Q1318" i="1" a="1"/>
  <c r="Q1318" i="1"/>
  <c r="H1321" i="1" a="1"/>
  <c r="H1321" i="1" s="1"/>
  <c r="L1321" i="1" a="1"/>
  <c r="L1321" i="1"/>
  <c r="O1320" i="1" a="1"/>
  <c r="O1320" i="1"/>
  <c r="Q1319" i="1" a="1"/>
  <c r="Q1319" i="1"/>
  <c r="J1319" i="1" a="1"/>
  <c r="J1319" i="1"/>
  <c r="P1318" i="1" a="1"/>
  <c r="P1318" i="1"/>
  <c r="K1321" i="1" a="1"/>
  <c r="K1321" i="1"/>
  <c r="J1321" i="1" a="1"/>
  <c r="J1321" i="1"/>
  <c r="I1321" i="1" a="1"/>
  <c r="I1321" i="1" s="1"/>
  <c r="G1320" i="1" a="1"/>
  <c r="G1320" i="1" s="1"/>
  <c r="N1318" i="1" a="1"/>
  <c r="N1318" i="1" s="1"/>
  <c r="P1320" i="1" a="1"/>
  <c r="P1320" i="1" s="1"/>
  <c r="G1321" i="1" a="1"/>
  <c r="G1321" i="1" s="1"/>
  <c r="F1319" i="1" a="1"/>
  <c r="F1319" i="1" s="1"/>
  <c r="N1319" i="1" a="1"/>
  <c r="N1319" i="1"/>
  <c r="N1320" i="1" a="1"/>
  <c r="N1320" i="1" s="1"/>
  <c r="F1320" i="1" a="1"/>
  <c r="F1320" i="1"/>
  <c r="I1320" i="1" a="1"/>
  <c r="I1320" i="1" s="1"/>
  <c r="F1321" i="1" a="1"/>
  <c r="F1321" i="1"/>
  <c r="H1320" i="1" a="1"/>
  <c r="H1320" i="1"/>
  <c r="L1320" i="1" a="1"/>
  <c r="L1320" i="1"/>
  <c r="I1319" i="1" a="1"/>
  <c r="I1319" i="1"/>
  <c r="O1319" i="1" a="1"/>
  <c r="O1319" i="1"/>
  <c r="O1317" i="1" a="1"/>
  <c r="O1317" i="1" s="1"/>
  <c r="K1317" i="1" a="1"/>
  <c r="K1317" i="1" s="1"/>
  <c r="I1317" i="1" a="1"/>
  <c r="I1317" i="1" s="1"/>
  <c r="M1317" i="1" a="1"/>
  <c r="M1317" i="1" s="1"/>
  <c r="H1317" i="1" a="1"/>
  <c r="H1317" i="1"/>
  <c r="G1317" i="1" a="1"/>
  <c r="G1317" i="1" s="1"/>
  <c r="F1317" i="1" a="1"/>
  <c r="F1317" i="1"/>
  <c r="L1317" i="1" a="1"/>
  <c r="L1317" i="1" s="1"/>
  <c r="F1318" i="1" a="1"/>
  <c r="F1318" i="1"/>
  <c r="K1318" i="1" a="1"/>
  <c r="K1318" i="1" s="1"/>
  <c r="L1318" i="1" a="1"/>
  <c r="L1318" i="1"/>
  <c r="J1317" i="1" a="1"/>
  <c r="J1317" i="1" s="1"/>
  <c r="N1317" i="1" a="1"/>
  <c r="N1317" i="1" s="1"/>
  <c r="J1318" i="1" a="1"/>
  <c r="J1318" i="1" s="1"/>
  <c r="I1318" i="1" a="1"/>
  <c r="I1318" i="1" s="1"/>
  <c r="H1318" i="1" a="1"/>
  <c r="H1318" i="1" s="1"/>
  <c r="G1318" i="1" a="1"/>
  <c r="G1318" i="1" s="1"/>
  <c r="Q1317" i="1" a="1"/>
  <c r="Q1317" i="1" s="1"/>
  <c r="P1317" i="1" a="1"/>
  <c r="P1317" i="1" s="1"/>
  <c r="Q1261" i="1" a="1"/>
  <c r="Q1261" i="1"/>
  <c r="N1261" i="1" a="1"/>
  <c r="N1261" i="1" s="1"/>
  <c r="L1261" i="1" a="1"/>
  <c r="L1261" i="1" s="1"/>
  <c r="F1261" i="1" a="1"/>
  <c r="F1261" i="1" s="1"/>
  <c r="N1263" i="1" a="1"/>
  <c r="N1263" i="1" s="1"/>
  <c r="J1261" i="1" a="1"/>
  <c r="J1261" i="1" s="1"/>
  <c r="M1262" i="1" a="1"/>
  <c r="M1262" i="1"/>
  <c r="K1263" i="1" a="1"/>
  <c r="K1263" i="1" s="1"/>
  <c r="L1262" i="1" a="1"/>
  <c r="L1262" i="1" s="1"/>
  <c r="I1262" i="1" a="1"/>
  <c r="I1262" i="1"/>
  <c r="G1262" i="1" a="1"/>
  <c r="G1262" i="1"/>
  <c r="G1261" i="1" a="1"/>
  <c r="G1261" i="1" s="1"/>
  <c r="P1260" i="1" a="1"/>
  <c r="P1260" i="1" s="1"/>
  <c r="O1260" i="1" a="1"/>
  <c r="O1260" i="1" s="1"/>
  <c r="L1263" i="1" a="1"/>
  <c r="L1263" i="1" s="1"/>
  <c r="H1261" i="1" a="1"/>
  <c r="H1261" i="1"/>
  <c r="J1262" i="1" a="1"/>
  <c r="J1262" i="1" s="1"/>
  <c r="P1263" i="1" a="1"/>
  <c r="P1263" i="1" s="1"/>
  <c r="H1262" i="1" a="1"/>
  <c r="H1262" i="1" s="1"/>
  <c r="O1262" i="1" a="1"/>
  <c r="O1262" i="1" s="1"/>
  <c r="K1260" i="1" a="1"/>
  <c r="K1260" i="1" s="1"/>
  <c r="O1261" i="1" a="1"/>
  <c r="O1261" i="1" s="1"/>
  <c r="N1260" i="1" a="1"/>
  <c r="N1260" i="1" s="1"/>
  <c r="O1263" i="1" a="1"/>
  <c r="O1263" i="1"/>
  <c r="F1263" i="1" a="1"/>
  <c r="F1263" i="1" s="1"/>
  <c r="M1260" i="1" a="1"/>
  <c r="M1260" i="1" s="1"/>
  <c r="G1263" i="1" a="1"/>
  <c r="G1263" i="1" s="1"/>
  <c r="K1261" i="1" a="1"/>
  <c r="K1261" i="1" s="1"/>
  <c r="Q1262" i="1" a="1"/>
  <c r="Q1262" i="1" s="1"/>
  <c r="Q1263" i="1" a="1"/>
  <c r="Q1263" i="1" s="1"/>
  <c r="I1263" i="1" a="1"/>
  <c r="I1263" i="1"/>
  <c r="H1263" i="1" a="1"/>
  <c r="H1263" i="1" s="1"/>
  <c r="I1261" i="1" a="1"/>
  <c r="I1261" i="1" s="1"/>
  <c r="L1260" i="1" a="1"/>
  <c r="L1260" i="1"/>
  <c r="K1262" i="1" a="1"/>
  <c r="K1262" i="1" s="1"/>
  <c r="F1262" i="1" a="1"/>
  <c r="F1262" i="1"/>
  <c r="M1263" i="1" a="1"/>
  <c r="M1263" i="1"/>
  <c r="M1261" i="1" a="1"/>
  <c r="M1261" i="1"/>
  <c r="P1261" i="1" a="1"/>
  <c r="P1261" i="1"/>
  <c r="J1263" i="1" a="1"/>
  <c r="J1263" i="1" s="1"/>
  <c r="Q1260" i="1" a="1"/>
  <c r="Q1260" i="1" s="1"/>
  <c r="N1262" i="1" a="1"/>
  <c r="N1262" i="1"/>
  <c r="P1262" i="1" a="1"/>
  <c r="P1262" i="1" s="1"/>
  <c r="L1255" i="1" a="1"/>
  <c r="L1255" i="1" s="1"/>
  <c r="Q1256" i="1" a="1"/>
  <c r="Q1256" i="1" s="1"/>
  <c r="N1256" i="1" a="1"/>
  <c r="N1256" i="1"/>
  <c r="M1258" i="1" a="1"/>
  <c r="M1258" i="1" s="1"/>
  <c r="J1258" i="1" a="1"/>
  <c r="J1258" i="1" s="1"/>
  <c r="H1255" i="1" a="1"/>
  <c r="H1255" i="1" s="1"/>
  <c r="L1258" i="1" a="1"/>
  <c r="L1258" i="1" s="1"/>
  <c r="M1257" i="1" a="1"/>
  <c r="M1257" i="1"/>
  <c r="K1258" i="1" a="1"/>
  <c r="K1258" i="1"/>
  <c r="I1256" i="1" a="1"/>
  <c r="I1256" i="1" s="1"/>
  <c r="F1257" i="1" a="1"/>
  <c r="F1257" i="1" s="1"/>
  <c r="I1258" i="1" a="1"/>
  <c r="I1258" i="1" s="1"/>
  <c r="G1258" i="1" a="1"/>
  <c r="G1258" i="1" s="1"/>
  <c r="Q1255" i="1" a="1"/>
  <c r="Q1255" i="1" s="1"/>
  <c r="K1257" i="1" a="1"/>
  <c r="K1257" i="1" s="1"/>
  <c r="O1255" i="1" a="1"/>
  <c r="O1255" i="1" s="1"/>
  <c r="G1257" i="1" a="1"/>
  <c r="G1257" i="1" s="1"/>
  <c r="K1256" i="1" a="1"/>
  <c r="K1256" i="1"/>
  <c r="P1255" i="1" a="1"/>
  <c r="P1255" i="1" s="1"/>
  <c r="P1256" i="1" a="1"/>
  <c r="P1256" i="1" s="1"/>
  <c r="L1256" i="1" a="1"/>
  <c r="L1256" i="1" s="1"/>
  <c r="M1255" i="1" a="1"/>
  <c r="M1255" i="1" s="1"/>
  <c r="K1255" i="1" a="1"/>
  <c r="K1255" i="1" s="1"/>
  <c r="G1255" i="1" a="1"/>
  <c r="G1255" i="1" s="1"/>
  <c r="H1258" i="1" a="1"/>
  <c r="H1258" i="1" s="1"/>
  <c r="M1259" i="1" a="1"/>
  <c r="M1259" i="1" s="1"/>
  <c r="Q1257" i="1" a="1"/>
  <c r="Q1257" i="1"/>
  <c r="O1256" i="1" a="1"/>
  <c r="O1256" i="1" s="1"/>
  <c r="M1256" i="1" a="1"/>
  <c r="M1256" i="1"/>
  <c r="N1255" i="1" a="1"/>
  <c r="N1255" i="1" s="1"/>
  <c r="P1257" i="1" a="1"/>
  <c r="P1257" i="1" s="1"/>
  <c r="G1260" i="1" a="1"/>
  <c r="G1260" i="1" s="1"/>
  <c r="J1260" i="1" a="1"/>
  <c r="J1260" i="1" s="1"/>
  <c r="I1260" i="1" a="1"/>
  <c r="I1260" i="1" s="1"/>
  <c r="H1260" i="1" a="1"/>
  <c r="H1260" i="1"/>
  <c r="F1260" i="1" a="1"/>
  <c r="F1260" i="1"/>
  <c r="H1256" i="1" a="1"/>
  <c r="H1256" i="1" s="1"/>
  <c r="I1255" i="1" a="1"/>
  <c r="I1255" i="1" s="1"/>
  <c r="F1256" i="1" a="1"/>
  <c r="F1256" i="1" s="1"/>
  <c r="Q1259" i="1" a="1"/>
  <c r="Q1259" i="1" s="1"/>
  <c r="J1255" i="1" a="1"/>
  <c r="J1255" i="1" s="1"/>
  <c r="F1258" i="1" a="1"/>
  <c r="F1258" i="1" s="1"/>
  <c r="P1259" i="1" a="1"/>
  <c r="P1259" i="1"/>
  <c r="L1257" i="1" a="1"/>
  <c r="L1257" i="1"/>
  <c r="O1259" i="1" a="1"/>
  <c r="O1259" i="1" s="1"/>
  <c r="N1259" i="1" a="1"/>
  <c r="N1259" i="1" s="1"/>
  <c r="L1259" i="1" a="1"/>
  <c r="L1259" i="1" s="1"/>
  <c r="G1256" i="1" a="1"/>
  <c r="G1256" i="1"/>
  <c r="K1259" i="1" a="1"/>
  <c r="K1259" i="1" s="1"/>
  <c r="N1257" i="1" a="1"/>
  <c r="N1257" i="1"/>
  <c r="J1259" i="1" a="1"/>
  <c r="J1259" i="1"/>
  <c r="I1259" i="1" a="1"/>
  <c r="I1259" i="1" s="1"/>
  <c r="H1259" i="1" a="1"/>
  <c r="H1259" i="1" s="1"/>
  <c r="O1257" i="1" a="1"/>
  <c r="O1257" i="1" s="1"/>
  <c r="I1257" i="1" a="1"/>
  <c r="I1257" i="1" s="1"/>
  <c r="G1259" i="1" a="1"/>
  <c r="G1259" i="1" s="1"/>
  <c r="F1259" i="1" a="1"/>
  <c r="F1259" i="1" s="1"/>
  <c r="Q1258" i="1" a="1"/>
  <c r="Q1258" i="1" s="1"/>
  <c r="P1258" i="1" a="1"/>
  <c r="P1258" i="1" s="1"/>
  <c r="O1258" i="1" a="1"/>
  <c r="O1258" i="1" s="1"/>
  <c r="J1256" i="1" a="1"/>
  <c r="J1256" i="1" s="1"/>
  <c r="H1257" i="1" a="1"/>
  <c r="H1257" i="1" s="1"/>
  <c r="N1258" i="1" a="1"/>
  <c r="N1258" i="1"/>
  <c r="J1257" i="1" a="1"/>
  <c r="J1257" i="1" s="1"/>
  <c r="H1251" i="1" a="1"/>
  <c r="H1251" i="1" s="1"/>
  <c r="F1255" i="1" a="1"/>
  <c r="F1255" i="1"/>
  <c r="P1254" i="1" a="1"/>
  <c r="P1254" i="1" s="1"/>
  <c r="H1252" i="1" a="1"/>
  <c r="H1252" i="1" s="1"/>
  <c r="F1251" i="1" a="1"/>
  <c r="F1251" i="1"/>
  <c r="J1254" i="1" a="1"/>
  <c r="J1254" i="1"/>
  <c r="Q1253" i="1" a="1"/>
  <c r="Q1253" i="1"/>
  <c r="O1251" i="1" a="1"/>
  <c r="O1251" i="1" s="1"/>
  <c r="O1250" i="1" a="1"/>
  <c r="O1250" i="1" s="1"/>
  <c r="M1250" i="1" a="1"/>
  <c r="M1250" i="1" s="1"/>
  <c r="O1252" i="1" a="1"/>
  <c r="O1252" i="1" s="1"/>
  <c r="Q1254" i="1" a="1"/>
  <c r="Q1254" i="1" s="1"/>
  <c r="H1253" i="1" a="1"/>
  <c r="H1253" i="1" s="1"/>
  <c r="G1253" i="1" a="1"/>
  <c r="G1253" i="1"/>
  <c r="N1252" i="1" a="1"/>
  <c r="N1252" i="1" s="1"/>
  <c r="N1254" i="1" a="1"/>
  <c r="N1254" i="1"/>
  <c r="M1254" i="1" a="1"/>
  <c r="M1254" i="1" s="1"/>
  <c r="L1251" i="1" a="1"/>
  <c r="L1251" i="1" s="1"/>
  <c r="G1251" i="1" a="1"/>
  <c r="G1251" i="1"/>
  <c r="J1251" i="1" a="1"/>
  <c r="J1251" i="1" s="1"/>
  <c r="L1254" i="1" a="1"/>
  <c r="L1254" i="1"/>
  <c r="K1254" i="1" a="1"/>
  <c r="K1254" i="1" s="1"/>
  <c r="I1251" i="1" a="1"/>
  <c r="I1251" i="1"/>
  <c r="I1254" i="1" a="1"/>
  <c r="I1254" i="1" s="1"/>
  <c r="H1254" i="1" a="1"/>
  <c r="H1254" i="1" s="1"/>
  <c r="N1253" i="1" a="1"/>
  <c r="N1253" i="1" s="1"/>
  <c r="F1253" i="1" a="1"/>
  <c r="F1253" i="1" s="1"/>
  <c r="Q1252" i="1" a="1"/>
  <c r="Q1252" i="1" s="1"/>
  <c r="G1250" i="1" a="1"/>
  <c r="G1250" i="1"/>
  <c r="M1252" i="1" a="1"/>
  <c r="M1252" i="1" s="1"/>
  <c r="K1252" i="1" a="1"/>
  <c r="K1252" i="1" s="1"/>
  <c r="L1250" i="1" a="1"/>
  <c r="L1250" i="1" s="1"/>
  <c r="I1252" i="1" a="1"/>
  <c r="I1252" i="1"/>
  <c r="O1249" i="1" a="1"/>
  <c r="O1249" i="1" s="1"/>
  <c r="P1252" i="1" a="1"/>
  <c r="P1252" i="1" s="1"/>
  <c r="G1252" i="1" a="1"/>
  <c r="G1252" i="1" s="1"/>
  <c r="G1254" i="1" a="1"/>
  <c r="G1254" i="1"/>
  <c r="N1251" i="1" a="1"/>
  <c r="N1251" i="1" s="1"/>
  <c r="K1250" i="1" a="1"/>
  <c r="K1250" i="1"/>
  <c r="O1253" i="1" a="1"/>
  <c r="O1253" i="1"/>
  <c r="F1254" i="1" a="1"/>
  <c r="F1254" i="1" s="1"/>
  <c r="P1253" i="1" a="1"/>
  <c r="P1253" i="1" s="1"/>
  <c r="N1250" i="1" a="1"/>
  <c r="N1250" i="1" s="1"/>
  <c r="M1253" i="1" a="1"/>
  <c r="M1253" i="1"/>
  <c r="P1250" i="1" a="1"/>
  <c r="P1250" i="1" s="1"/>
  <c r="J1253" i="1" a="1"/>
  <c r="J1253" i="1" s="1"/>
  <c r="I1253" i="1" a="1"/>
  <c r="I1253" i="1"/>
  <c r="L1252" i="1" a="1"/>
  <c r="L1252" i="1"/>
  <c r="F1250" i="1" a="1"/>
  <c r="F1250" i="1"/>
  <c r="H1250" i="1" a="1"/>
  <c r="H1250" i="1"/>
  <c r="P1251" i="1" a="1"/>
  <c r="P1251" i="1"/>
  <c r="M1251" i="1" a="1"/>
  <c r="M1251" i="1"/>
  <c r="Q1249" i="1" a="1"/>
  <c r="Q1249" i="1"/>
  <c r="J1252" i="1" a="1"/>
  <c r="J1252" i="1" s="1"/>
  <c r="J1250" i="1" a="1"/>
  <c r="J1250" i="1"/>
  <c r="Q1250" i="1" a="1"/>
  <c r="Q1250" i="1" s="1"/>
  <c r="K1253" i="1" a="1"/>
  <c r="K1253" i="1" s="1"/>
  <c r="P1249" i="1" a="1"/>
  <c r="P1249" i="1" s="1"/>
  <c r="I1250" i="1" a="1"/>
  <c r="I1250" i="1" s="1"/>
  <c r="O1254" i="1" a="1"/>
  <c r="O1254" i="1" s="1"/>
  <c r="L1253" i="1" a="1"/>
  <c r="L1253" i="1" s="1"/>
  <c r="F1252" i="1" a="1"/>
  <c r="F1252" i="1"/>
  <c r="Q1251" i="1" a="1"/>
  <c r="Q1251" i="1"/>
  <c r="K1251" i="1" a="1"/>
  <c r="K1251" i="1"/>
  <c r="K1248" i="1" a="1"/>
  <c r="K1248" i="1"/>
  <c r="L1247" i="1" a="1"/>
  <c r="L1247" i="1"/>
  <c r="K1244" i="1" a="1"/>
  <c r="K1244" i="1"/>
  <c r="Q1248" i="1" a="1"/>
  <c r="Q1248" i="1" s="1"/>
  <c r="N1248" i="1" a="1"/>
  <c r="N1248" i="1"/>
  <c r="H1246" i="1" a="1"/>
  <c r="H1246" i="1"/>
  <c r="M1246" i="1" a="1"/>
  <c r="M1246" i="1" s="1"/>
  <c r="H1245" i="1" a="1"/>
  <c r="H1245" i="1" s="1"/>
  <c r="M1244" i="1" a="1"/>
  <c r="M1244" i="1" s="1"/>
  <c r="M1249" i="1" a="1"/>
  <c r="M1249" i="1" s="1"/>
  <c r="L1249" i="1" a="1"/>
  <c r="L1249" i="1" s="1"/>
  <c r="P1244" i="1" a="1"/>
  <c r="P1244" i="1" s="1"/>
  <c r="G1247" i="1" a="1"/>
  <c r="G1247" i="1"/>
  <c r="G1245" i="1" a="1"/>
  <c r="G1245" i="1" s="1"/>
  <c r="M1245" i="1" a="1"/>
  <c r="M1245" i="1" s="1"/>
  <c r="I1249" i="1" a="1"/>
  <c r="I1249" i="1" s="1"/>
  <c r="F1247" i="1" a="1"/>
  <c r="F1247" i="1" s="1"/>
  <c r="F1249" i="1" a="1"/>
  <c r="F1249" i="1" s="1"/>
  <c r="F1248" i="1" a="1"/>
  <c r="F1248" i="1"/>
  <c r="H1248" i="1" a="1"/>
  <c r="H1248" i="1"/>
  <c r="N1246" i="1" a="1"/>
  <c r="N1246" i="1" s="1"/>
  <c r="G1246" i="1" a="1"/>
  <c r="G1246" i="1" s="1"/>
  <c r="L1244" i="1" a="1"/>
  <c r="L1244" i="1" s="1"/>
  <c r="H1249" i="1" a="1"/>
  <c r="H1249" i="1" s="1"/>
  <c r="G1249" i="1" a="1"/>
  <c r="G1249" i="1" s="1"/>
  <c r="J1246" i="1" a="1"/>
  <c r="J1246" i="1"/>
  <c r="Q1246" i="1" a="1"/>
  <c r="Q1246" i="1" s="1"/>
  <c r="P1246" i="1" a="1"/>
  <c r="P1246" i="1"/>
  <c r="Q1245" i="1" a="1"/>
  <c r="Q1245" i="1" s="1"/>
  <c r="G1248" i="1" a="1"/>
  <c r="G1248" i="1" s="1"/>
  <c r="N1247" i="1" a="1"/>
  <c r="N1247" i="1"/>
  <c r="M1247" i="1" a="1"/>
  <c r="M1247" i="1"/>
  <c r="P1247" i="1" a="1"/>
  <c r="P1247" i="1"/>
  <c r="K1249" i="1" a="1"/>
  <c r="K1249" i="1"/>
  <c r="I1246" i="1" a="1"/>
  <c r="I1246" i="1"/>
  <c r="N1245" i="1" a="1"/>
  <c r="N1245" i="1"/>
  <c r="L1245" i="1" a="1"/>
  <c r="L1245" i="1" s="1"/>
  <c r="N1244" i="1" a="1"/>
  <c r="N1244" i="1" s="1"/>
  <c r="J1249" i="1" a="1"/>
  <c r="J1249" i="1" s="1"/>
  <c r="P1248" i="1" a="1"/>
  <c r="P1248" i="1" s="1"/>
  <c r="O1244" i="1" a="1"/>
  <c r="O1244" i="1"/>
  <c r="M1248" i="1" a="1"/>
  <c r="M1248" i="1" s="1"/>
  <c r="L1248" i="1" a="1"/>
  <c r="L1248" i="1"/>
  <c r="O1246" i="1" a="1"/>
  <c r="O1246" i="1" s="1"/>
  <c r="O1247" i="1" a="1"/>
  <c r="O1247" i="1"/>
  <c r="J1245" i="1" a="1"/>
  <c r="J1245" i="1" s="1"/>
  <c r="J1248" i="1" a="1"/>
  <c r="J1248" i="1" s="1"/>
  <c r="Q1247" i="1" a="1"/>
  <c r="Q1247" i="1" s="1"/>
  <c r="Q1244" i="1" a="1"/>
  <c r="Q1244" i="1" s="1"/>
  <c r="H1247" i="1" a="1"/>
  <c r="H1247" i="1" s="1"/>
  <c r="P1245" i="1" a="1"/>
  <c r="P1245" i="1" s="1"/>
  <c r="K1247" i="1" a="1"/>
  <c r="K1247" i="1" s="1"/>
  <c r="O1245" i="1" a="1"/>
  <c r="O1245" i="1" s="1"/>
  <c r="J1247" i="1" a="1"/>
  <c r="J1247" i="1" s="1"/>
  <c r="I1245" i="1" a="1"/>
  <c r="I1245" i="1" s="1"/>
  <c r="I1247" i="1" a="1"/>
  <c r="I1247" i="1"/>
  <c r="F1246" i="1" a="1"/>
  <c r="F1246" i="1" s="1"/>
  <c r="K1245" i="1" a="1"/>
  <c r="K1245" i="1" s="1"/>
  <c r="K1246" i="1" a="1"/>
  <c r="K1246" i="1" s="1"/>
  <c r="O1248" i="1" a="1"/>
  <c r="O1248" i="1" s="1"/>
  <c r="L1246" i="1" a="1"/>
  <c r="L1246" i="1" s="1"/>
  <c r="I1248" i="1" a="1"/>
  <c r="I1248" i="1" s="1"/>
  <c r="F1245" i="1" a="1"/>
  <c r="F1245" i="1" s="1"/>
  <c r="N1249" i="1" a="1"/>
  <c r="N1249" i="1" s="1"/>
  <c r="M1239" i="1" a="1"/>
  <c r="M1239" i="1" s="1"/>
  <c r="O1239" i="1" a="1"/>
  <c r="O1239" i="1" s="1"/>
  <c r="H1239" i="1" a="1"/>
  <c r="H1239" i="1" s="1"/>
  <c r="L1239" i="1" a="1"/>
  <c r="L1239" i="1" s="1"/>
  <c r="P1239" i="1" a="1"/>
  <c r="P1239" i="1" s="1"/>
  <c r="P1242" i="1" a="1"/>
  <c r="P1242" i="1" s="1"/>
  <c r="F1242" i="1" a="1"/>
  <c r="F1242" i="1"/>
  <c r="K1243" i="1" a="1"/>
  <c r="K1243" i="1" s="1"/>
  <c r="H1241" i="1" a="1"/>
  <c r="H1241" i="1"/>
  <c r="H1243" i="1" a="1"/>
  <c r="H1243" i="1"/>
  <c r="I1239" i="1" a="1"/>
  <c r="I1239" i="1" s="1"/>
  <c r="J1242" i="1" a="1"/>
  <c r="J1242" i="1" s="1"/>
  <c r="G1241" i="1" a="1"/>
  <c r="G1241" i="1" s="1"/>
  <c r="F1244" i="1" a="1"/>
  <c r="F1244" i="1" s="1"/>
  <c r="N1243" i="1" a="1"/>
  <c r="N1243" i="1" s="1"/>
  <c r="N1242" i="1" a="1"/>
  <c r="N1242" i="1" s="1"/>
  <c r="N1241" i="1" a="1"/>
  <c r="N1241" i="1" s="1"/>
  <c r="K1239" i="1" a="1"/>
  <c r="K1239" i="1" s="1"/>
  <c r="Q1242" i="1" a="1"/>
  <c r="Q1242" i="1" s="1"/>
  <c r="M1243" i="1" a="1"/>
  <c r="M1243" i="1" s="1"/>
  <c r="N1240" i="1" a="1"/>
  <c r="N1240" i="1" s="1"/>
  <c r="G1240" i="1" a="1"/>
  <c r="G1240" i="1"/>
  <c r="J1243" i="1" a="1"/>
  <c r="J1243" i="1" s="1"/>
  <c r="J1239" i="1" a="1"/>
  <c r="J1239" i="1" s="1"/>
  <c r="Q1241" i="1" a="1"/>
  <c r="Q1241" i="1"/>
  <c r="F1241" i="1" a="1"/>
  <c r="F1241" i="1"/>
  <c r="J1244" i="1" a="1"/>
  <c r="J1244" i="1"/>
  <c r="I1244" i="1" a="1"/>
  <c r="I1244" i="1" s="1"/>
  <c r="M1241" i="1" a="1"/>
  <c r="M1241" i="1" s="1"/>
  <c r="Q1243" i="1" a="1"/>
  <c r="Q1243" i="1" s="1"/>
  <c r="O1243" i="1" a="1"/>
  <c r="O1243" i="1" s="1"/>
  <c r="K1240" i="1" a="1"/>
  <c r="K1240" i="1" s="1"/>
  <c r="I1241" i="1" a="1"/>
  <c r="I1241" i="1" s="1"/>
  <c r="G1239" i="1" a="1"/>
  <c r="G1239" i="1" s="1"/>
  <c r="F1240" i="1" a="1"/>
  <c r="F1240" i="1" s="1"/>
  <c r="I1243" i="1" a="1"/>
  <c r="I1243" i="1" s="1"/>
  <c r="G1242" i="1" a="1"/>
  <c r="G1242" i="1"/>
  <c r="M1240" i="1" a="1"/>
  <c r="M1240" i="1" s="1"/>
  <c r="F1243" i="1" a="1"/>
  <c r="F1243" i="1" s="1"/>
  <c r="K1242" i="1" a="1"/>
  <c r="K1242" i="1" s="1"/>
  <c r="H1242" i="1" a="1"/>
  <c r="H1242" i="1" s="1"/>
  <c r="O1240" i="1" a="1"/>
  <c r="O1240" i="1"/>
  <c r="H1244" i="1" a="1"/>
  <c r="H1244" i="1" s="1"/>
  <c r="G1244" i="1" a="1"/>
  <c r="G1244" i="1" s="1"/>
  <c r="P1243" i="1" a="1"/>
  <c r="P1243" i="1"/>
  <c r="L1243" i="1" a="1"/>
  <c r="L1243" i="1" s="1"/>
  <c r="M1242" i="1" a="1"/>
  <c r="M1242" i="1"/>
  <c r="O1242" i="1" a="1"/>
  <c r="O1242" i="1"/>
  <c r="P1240" i="1" a="1"/>
  <c r="P1240" i="1" s="1"/>
  <c r="G1243" i="1" a="1"/>
  <c r="G1243" i="1" s="1"/>
  <c r="L1242" i="1" a="1"/>
  <c r="L1242" i="1" s="1"/>
  <c r="P1241" i="1" a="1"/>
  <c r="P1241" i="1" s="1"/>
  <c r="L1241" i="1" a="1"/>
  <c r="L1241" i="1" s="1"/>
  <c r="J1241" i="1" a="1"/>
  <c r="J1241" i="1" s="1"/>
  <c r="Q1240" i="1" a="1"/>
  <c r="Q1240" i="1" s="1"/>
  <c r="L1240" i="1" a="1"/>
  <c r="L1240" i="1" s="1"/>
  <c r="K1241" i="1" a="1"/>
  <c r="K1241" i="1" s="1"/>
  <c r="H1240" i="1" a="1"/>
  <c r="H1240" i="1" s="1"/>
  <c r="J1240" i="1" a="1"/>
  <c r="J1240" i="1" s="1"/>
  <c r="I1242" i="1" a="1"/>
  <c r="I1242" i="1"/>
  <c r="O1241" i="1" a="1"/>
  <c r="O1241" i="1" s="1"/>
  <c r="I1240" i="1" a="1"/>
  <c r="I1240" i="1" s="1"/>
  <c r="Q1239" i="1" a="1"/>
  <c r="Q1239" i="1" s="1"/>
  <c r="N1239" i="1" a="1"/>
  <c r="N1239" i="1" s="1"/>
  <c r="N1238" i="1" a="1"/>
  <c r="N1238" i="1" s="1"/>
  <c r="M1238" i="1" a="1"/>
  <c r="M1238" i="1" s="1"/>
  <c r="Q1235" i="1" a="1"/>
  <c r="Q1235" i="1"/>
  <c r="P1237" i="1" a="1"/>
  <c r="P1237" i="1" s="1"/>
  <c r="P1236" i="1" a="1"/>
  <c r="P1236" i="1"/>
  <c r="L1236" i="1" a="1"/>
  <c r="L1236" i="1"/>
  <c r="G1236" i="1" a="1"/>
  <c r="G1236" i="1" s="1"/>
  <c r="N1235" i="1" a="1"/>
  <c r="N1235" i="1" s="1"/>
  <c r="P1238" i="1" a="1"/>
  <c r="P1238" i="1" s="1"/>
  <c r="L1238" i="1" a="1"/>
  <c r="L1238" i="1" s="1"/>
  <c r="J1236" i="1" a="1"/>
  <c r="J1236" i="1" s="1"/>
  <c r="J1235" i="1" a="1"/>
  <c r="J1235" i="1" s="1"/>
  <c r="L1235" i="1" a="1"/>
  <c r="L1235" i="1"/>
  <c r="I1236" i="1" a="1"/>
  <c r="I1236" i="1"/>
  <c r="O1235" i="1" a="1"/>
  <c r="O1235" i="1" s="1"/>
  <c r="K1238" i="1" a="1"/>
  <c r="K1238" i="1" s="1"/>
  <c r="J1238" i="1" a="1"/>
  <c r="J1238" i="1" s="1"/>
  <c r="G1238" i="1" a="1"/>
  <c r="G1238" i="1" s="1"/>
  <c r="Q1237" i="1" a="1"/>
  <c r="Q1237" i="1" s="1"/>
  <c r="M1237" i="1" a="1"/>
  <c r="M1237" i="1" s="1"/>
  <c r="L1237" i="1" a="1"/>
  <c r="L1237" i="1" s="1"/>
  <c r="K1237" i="1" a="1"/>
  <c r="K1237" i="1" s="1"/>
  <c r="N1234" i="1" a="1"/>
  <c r="N1234" i="1" s="1"/>
  <c r="F1237" i="1" a="1"/>
  <c r="F1237" i="1"/>
  <c r="H1236" i="1" a="1"/>
  <c r="H1236" i="1" s="1"/>
  <c r="Q1233" i="1" a="1"/>
  <c r="Q1233" i="1" s="1"/>
  <c r="G1234" i="1" a="1"/>
  <c r="G1234" i="1" s="1"/>
  <c r="Q1234" i="1" a="1"/>
  <c r="Q1234" i="1" s="1"/>
  <c r="H1234" i="1" a="1"/>
  <c r="H1234" i="1" s="1"/>
  <c r="O1234" i="1" a="1"/>
  <c r="O1234" i="1" s="1"/>
  <c r="J1234" i="1" a="1"/>
  <c r="J1234" i="1" s="1"/>
  <c r="J1237" i="1" a="1"/>
  <c r="J1237" i="1" s="1"/>
  <c r="F1236" i="1" a="1"/>
  <c r="F1236" i="1"/>
  <c r="G1235" i="1" a="1"/>
  <c r="G1235" i="1" s="1"/>
  <c r="H1237" i="1" a="1"/>
  <c r="H1237" i="1" s="1"/>
  <c r="K1234" i="1" a="1"/>
  <c r="K1234" i="1" s="1"/>
  <c r="N1237" i="1" a="1"/>
  <c r="N1237" i="1" s="1"/>
  <c r="K1236" i="1" a="1"/>
  <c r="K1236" i="1"/>
  <c r="L1234" i="1" a="1"/>
  <c r="L1234" i="1" s="1"/>
  <c r="O1233" i="1" a="1"/>
  <c r="O1233" i="1"/>
  <c r="F1235" i="1" a="1"/>
  <c r="F1235" i="1"/>
  <c r="O1238" i="1" a="1"/>
  <c r="O1238" i="1" s="1"/>
  <c r="I1237" i="1" a="1"/>
  <c r="I1237" i="1" s="1"/>
  <c r="I1238" i="1" a="1"/>
  <c r="I1238" i="1" s="1"/>
  <c r="I1234" i="1" a="1"/>
  <c r="I1234" i="1" s="1"/>
  <c r="N1236" i="1" a="1"/>
  <c r="N1236" i="1" s="1"/>
  <c r="F1238" i="1" a="1"/>
  <c r="F1238" i="1" s="1"/>
  <c r="M1236" i="1" a="1"/>
  <c r="M1236" i="1"/>
  <c r="F1234" i="1" a="1"/>
  <c r="F1234" i="1" s="1"/>
  <c r="P1235" i="1" a="1"/>
  <c r="P1235" i="1" s="1"/>
  <c r="G1237" i="1" a="1"/>
  <c r="G1237" i="1" s="1"/>
  <c r="M1234" i="1" a="1"/>
  <c r="M1234" i="1" s="1"/>
  <c r="O1237" i="1" a="1"/>
  <c r="O1237" i="1" s="1"/>
  <c r="O1236" i="1" a="1"/>
  <c r="O1236" i="1" s="1"/>
  <c r="I1235" i="1" a="1"/>
  <c r="I1235" i="1" s="1"/>
  <c r="P1233" i="1" a="1"/>
  <c r="P1233" i="1"/>
  <c r="F1239" i="1" a="1"/>
  <c r="F1239" i="1" s="1"/>
  <c r="Q1238" i="1" a="1"/>
  <c r="Q1238" i="1" s="1"/>
  <c r="Q1236" i="1" a="1"/>
  <c r="Q1236" i="1"/>
  <c r="H1235" i="1" a="1"/>
  <c r="H1235" i="1" s="1"/>
  <c r="M1235" i="1" a="1"/>
  <c r="M1235" i="1" s="1"/>
  <c r="K1235" i="1" a="1"/>
  <c r="K1235" i="1" s="1"/>
  <c r="P1234" i="1" a="1"/>
  <c r="P1234" i="1" s="1"/>
  <c r="H1238" i="1" a="1"/>
  <c r="H1238" i="1" s="1"/>
  <c r="Q1229" i="1" a="1"/>
  <c r="Q1229" i="1" s="1"/>
  <c r="F1229" i="1" a="1"/>
  <c r="F1229" i="1"/>
  <c r="N1231" i="1" a="1"/>
  <c r="N1231" i="1"/>
  <c r="L1228" i="1" a="1"/>
  <c r="L1228" i="1"/>
  <c r="Q1232" i="1" a="1"/>
  <c r="Q1232" i="1"/>
  <c r="G1233" i="1" a="1"/>
  <c r="G1233" i="1"/>
  <c r="O1231" i="1" a="1"/>
  <c r="O1231" i="1"/>
  <c r="I1230" i="1" a="1"/>
  <c r="I1230" i="1"/>
  <c r="Q1228" i="1" a="1"/>
  <c r="Q1228" i="1"/>
  <c r="P1228" i="1" a="1"/>
  <c r="P1228" i="1" s="1"/>
  <c r="O1229" i="1" a="1"/>
  <c r="O1229" i="1" s="1"/>
  <c r="H1229" i="1" a="1"/>
  <c r="H1229" i="1" s="1"/>
  <c r="F1233" i="1" a="1"/>
  <c r="F1233" i="1" s="1"/>
  <c r="P1232" i="1" a="1"/>
  <c r="P1232" i="1" s="1"/>
  <c r="N1232" i="1" a="1"/>
  <c r="N1232" i="1" s="1"/>
  <c r="M1230" i="1" a="1"/>
  <c r="M1230" i="1" s="1"/>
  <c r="L1229" i="1" a="1"/>
  <c r="L1229" i="1" s="1"/>
  <c r="J1229" i="1" a="1"/>
  <c r="J1229" i="1"/>
  <c r="K1229" i="1" a="1"/>
  <c r="K1229" i="1" s="1"/>
  <c r="O1232" i="1" a="1"/>
  <c r="O1232" i="1" s="1"/>
  <c r="G1230" i="1" a="1"/>
  <c r="G1230" i="1" s="1"/>
  <c r="K1232" i="1" a="1"/>
  <c r="K1232" i="1" s="1"/>
  <c r="H1232" i="1" a="1"/>
  <c r="H1232" i="1" s="1"/>
  <c r="N1228" i="1" a="1"/>
  <c r="N1228" i="1" s="1"/>
  <c r="M1228" i="1" a="1"/>
  <c r="M1228" i="1" s="1"/>
  <c r="K1231" i="1" a="1"/>
  <c r="K1231" i="1" s="1"/>
  <c r="Q1230" i="1" a="1"/>
  <c r="Q1230" i="1" s="1"/>
  <c r="P1230" i="1" a="1"/>
  <c r="P1230" i="1" s="1"/>
  <c r="H1230" i="1" a="1"/>
  <c r="H1230" i="1" s="1"/>
  <c r="I1229" i="1" a="1"/>
  <c r="I1229" i="1" s="1"/>
  <c r="N1233" i="1" a="1"/>
  <c r="N1233" i="1" s="1"/>
  <c r="J1233" i="1" a="1"/>
  <c r="J1233" i="1" s="1"/>
  <c r="Q1231" i="1" a="1"/>
  <c r="Q1231" i="1" s="1"/>
  <c r="F1231" i="1" a="1"/>
  <c r="F1231" i="1"/>
  <c r="M1232" i="1" a="1"/>
  <c r="M1232" i="1"/>
  <c r="J1232" i="1" a="1"/>
  <c r="J1232" i="1"/>
  <c r="M1231" i="1" a="1"/>
  <c r="M1231" i="1" s="1"/>
  <c r="O1228" i="1" a="1"/>
  <c r="O1228" i="1" s="1"/>
  <c r="F1232" i="1" a="1"/>
  <c r="F1232" i="1" s="1"/>
  <c r="G1232" i="1" a="1"/>
  <c r="G1232" i="1" s="1"/>
  <c r="N1230" i="1" a="1"/>
  <c r="N1230" i="1" s="1"/>
  <c r="M1233" i="1" a="1"/>
  <c r="M1233" i="1" s="1"/>
  <c r="L1232" i="1" a="1"/>
  <c r="L1232" i="1" s="1"/>
  <c r="L1230" i="1" a="1"/>
  <c r="L1230" i="1" s="1"/>
  <c r="L1233" i="1" a="1"/>
  <c r="L1233" i="1" s="1"/>
  <c r="K1233" i="1" a="1"/>
  <c r="K1233" i="1" s="1"/>
  <c r="P1231" i="1" a="1"/>
  <c r="P1231" i="1" s="1"/>
  <c r="G1229" i="1" a="1"/>
  <c r="G1229" i="1" s="1"/>
  <c r="I1231" i="1" a="1"/>
  <c r="I1231" i="1" s="1"/>
  <c r="F1230" i="1" a="1"/>
  <c r="F1230" i="1" s="1"/>
  <c r="G1231" i="1" a="1"/>
  <c r="G1231" i="1" s="1"/>
  <c r="P1229" i="1" a="1"/>
  <c r="P1229" i="1"/>
  <c r="M1229" i="1" a="1"/>
  <c r="M1229" i="1"/>
  <c r="I1233" i="1" a="1"/>
  <c r="I1233" i="1"/>
  <c r="N1229" i="1" a="1"/>
  <c r="N1229" i="1"/>
  <c r="H1231" i="1" a="1"/>
  <c r="H1231" i="1" s="1"/>
  <c r="O1230" i="1" a="1"/>
  <c r="O1230" i="1" s="1"/>
  <c r="J1231" i="1" a="1"/>
  <c r="J1231" i="1" s="1"/>
  <c r="H1233" i="1" a="1"/>
  <c r="H1233" i="1" s="1"/>
  <c r="I1232" i="1" a="1"/>
  <c r="I1232" i="1" s="1"/>
  <c r="L1231" i="1" a="1"/>
  <c r="L1231" i="1" s="1"/>
  <c r="K1230" i="1" a="1"/>
  <c r="K1230" i="1" s="1"/>
  <c r="K1228" i="1" a="1"/>
  <c r="K1228" i="1" s="1"/>
  <c r="J1230" i="1" a="1"/>
  <c r="J1230" i="1" s="1"/>
  <c r="M1226" i="1" a="1"/>
  <c r="M1226" i="1" s="1"/>
  <c r="K1226" i="1" a="1"/>
  <c r="K1226" i="1" s="1"/>
  <c r="H1225" i="1" a="1"/>
  <c r="H1225" i="1" s="1"/>
  <c r="F1224" i="1" a="1"/>
  <c r="F1224" i="1"/>
  <c r="K1223" i="1" a="1"/>
  <c r="K1223" i="1" s="1"/>
  <c r="I1223" i="1" a="1"/>
  <c r="I1223" i="1"/>
  <c r="O1226" i="1" a="1"/>
  <c r="O1226" i="1" s="1"/>
  <c r="I1226" i="1" a="1"/>
  <c r="I1226" i="1" s="1"/>
  <c r="I1225" i="1" a="1"/>
  <c r="I1225" i="1"/>
  <c r="K1227" i="1" a="1"/>
  <c r="K1227" i="1"/>
  <c r="J1227" i="1" a="1"/>
  <c r="J1227" i="1" s="1"/>
  <c r="H1227" i="1" a="1"/>
  <c r="H1227" i="1" s="1"/>
  <c r="J1224" i="1" a="1"/>
  <c r="J1224" i="1" s="1"/>
  <c r="P1226" i="1" a="1"/>
  <c r="P1226" i="1" s="1"/>
  <c r="H1226" i="1" a="1"/>
  <c r="H1226" i="1" s="1"/>
  <c r="Q1225" i="1" a="1"/>
  <c r="Q1225" i="1" s="1"/>
  <c r="H1223" i="1" a="1"/>
  <c r="H1223" i="1" s="1"/>
  <c r="M1223" i="1" a="1"/>
  <c r="M1223" i="1" s="1"/>
  <c r="O1223" i="1" a="1"/>
  <c r="O1223" i="1" s="1"/>
  <c r="M1225" i="1" a="1"/>
  <c r="M1225" i="1" s="1"/>
  <c r="K1225" i="1" a="1"/>
  <c r="K1225" i="1" s="1"/>
  <c r="F1225" i="1" a="1"/>
  <c r="F1225" i="1" s="1"/>
  <c r="M1224" i="1" a="1"/>
  <c r="M1224" i="1"/>
  <c r="J1225" i="1" a="1"/>
  <c r="J1225" i="1" s="1"/>
  <c r="Q1224" i="1" a="1"/>
  <c r="Q1224" i="1"/>
  <c r="H1224" i="1" a="1"/>
  <c r="H1224" i="1" s="1"/>
  <c r="J1226" i="1" a="1"/>
  <c r="J1226" i="1" s="1"/>
  <c r="I1224" i="1" a="1"/>
  <c r="I1224" i="1" s="1"/>
  <c r="G1224" i="1" a="1"/>
  <c r="G1224" i="1" s="1"/>
  <c r="J1228" i="1" a="1"/>
  <c r="J1228" i="1" s="1"/>
  <c r="N1223" i="1" a="1"/>
  <c r="N1223" i="1" s="1"/>
  <c r="I1228" i="1" a="1"/>
  <c r="I1228" i="1" s="1"/>
  <c r="H1228" i="1" a="1"/>
  <c r="H1228" i="1" s="1"/>
  <c r="P1223" i="1" a="1"/>
  <c r="P1223" i="1" s="1"/>
  <c r="G1228" i="1" a="1"/>
  <c r="G1228" i="1" s="1"/>
  <c r="O1227" i="1" a="1"/>
  <c r="O1227" i="1" s="1"/>
  <c r="F1228" i="1" a="1"/>
  <c r="F1228" i="1" s="1"/>
  <c r="O1224" i="1" a="1"/>
  <c r="O1224" i="1" s="1"/>
  <c r="Q1227" i="1" a="1"/>
  <c r="Q1227" i="1" s="1"/>
  <c r="L1224" i="1" a="1"/>
  <c r="L1224" i="1" s="1"/>
  <c r="N1224" i="1" a="1"/>
  <c r="N1224" i="1" s="1"/>
  <c r="G1227" i="1" a="1"/>
  <c r="G1227" i="1" s="1"/>
  <c r="F1227" i="1" a="1"/>
  <c r="F1227" i="1" s="1"/>
  <c r="N1226" i="1" a="1"/>
  <c r="N1226" i="1" s="1"/>
  <c r="Q1223" i="1" a="1"/>
  <c r="Q1223" i="1" s="1"/>
  <c r="F1226" i="1" a="1"/>
  <c r="F1226" i="1" s="1"/>
  <c r="G1226" i="1" a="1"/>
  <c r="G1226" i="1"/>
  <c r="Q1226" i="1" a="1"/>
  <c r="Q1226" i="1"/>
  <c r="P1225" i="1" a="1"/>
  <c r="P1225" i="1" s="1"/>
  <c r="P1227" i="1" a="1"/>
  <c r="P1227" i="1" s="1"/>
  <c r="N1227" i="1" a="1"/>
  <c r="N1227" i="1" s="1"/>
  <c r="I1227" i="1" a="1"/>
  <c r="I1227" i="1" s="1"/>
  <c r="N1225" i="1" a="1"/>
  <c r="N1225" i="1" s="1"/>
  <c r="L1226" i="1" a="1"/>
  <c r="L1226" i="1" s="1"/>
  <c r="K1224" i="1" a="1"/>
  <c r="K1224" i="1" s="1"/>
  <c r="J1223" i="1" a="1"/>
  <c r="J1223" i="1" s="1"/>
  <c r="O1225" i="1" a="1"/>
  <c r="O1225" i="1" s="1"/>
  <c r="G1225" i="1" a="1"/>
  <c r="G1225" i="1" s="1"/>
  <c r="L1225" i="1" a="1"/>
  <c r="L1225" i="1" s="1"/>
  <c r="P1224" i="1" a="1"/>
  <c r="P1224" i="1" s="1"/>
  <c r="L1223" i="1" a="1"/>
  <c r="L1223" i="1" s="1"/>
  <c r="G1223" i="1" a="1"/>
  <c r="G1223" i="1"/>
  <c r="M1227" i="1" a="1"/>
  <c r="M1227" i="1" s="1"/>
  <c r="L1227" i="1" a="1"/>
  <c r="L1227" i="1" s="1"/>
  <c r="F1220" i="1" a="1"/>
  <c r="F1220" i="1"/>
  <c r="P1219" i="1" a="1"/>
  <c r="P1219" i="1"/>
  <c r="O1221" i="1" a="1"/>
  <c r="O1221" i="1"/>
  <c r="K1221" i="1" a="1"/>
  <c r="K1221" i="1"/>
  <c r="G1221" i="1" a="1"/>
  <c r="G1221" i="1" s="1"/>
  <c r="I1220" i="1" a="1"/>
  <c r="I1220" i="1" s="1"/>
  <c r="M1220" i="1" a="1"/>
  <c r="M1220" i="1" s="1"/>
  <c r="M1221" i="1" a="1"/>
  <c r="M1221" i="1" s="1"/>
  <c r="P1220" i="1" a="1"/>
  <c r="P1220" i="1" s="1"/>
  <c r="F1223" i="1" a="1"/>
  <c r="F1223" i="1" s="1"/>
  <c r="P1222" i="1" a="1"/>
  <c r="P1222" i="1" s="1"/>
  <c r="O1222" i="1" a="1"/>
  <c r="O1222" i="1" s="1"/>
  <c r="N1222" i="1" a="1"/>
  <c r="N1222" i="1" s="1"/>
  <c r="H1222" i="1" a="1"/>
  <c r="H1222" i="1" s="1"/>
  <c r="G1222" i="1" a="1"/>
  <c r="G1222" i="1" s="1"/>
  <c r="N1220" i="1" a="1"/>
  <c r="N1220" i="1" s="1"/>
  <c r="Q1219" i="1" a="1"/>
  <c r="Q1219" i="1"/>
  <c r="H1220" i="1" a="1"/>
  <c r="H1220" i="1" s="1"/>
  <c r="O1219" i="1" a="1"/>
  <c r="O1219" i="1"/>
  <c r="M1219" i="1" a="1"/>
  <c r="M1219" i="1"/>
  <c r="K1219" i="1" a="1"/>
  <c r="K1219" i="1"/>
  <c r="F1222" i="1" a="1"/>
  <c r="F1222" i="1" s="1"/>
  <c r="L1221" i="1" a="1"/>
  <c r="L1221" i="1" s="1"/>
  <c r="J1222" i="1" a="1"/>
  <c r="J1222" i="1" s="1"/>
  <c r="I1221" i="1" a="1"/>
  <c r="I1221" i="1" s="1"/>
  <c r="L1219" i="1" a="1"/>
  <c r="L1219" i="1" s="1"/>
  <c r="L1220" i="1" a="1"/>
  <c r="L1220" i="1" s="1"/>
  <c r="Q1222" i="1" a="1"/>
  <c r="Q1222" i="1" s="1"/>
  <c r="L1222" i="1" a="1"/>
  <c r="L1222" i="1"/>
  <c r="K1220" i="1" a="1"/>
  <c r="K1220" i="1"/>
  <c r="Q1221" i="1" a="1"/>
  <c r="Q1221" i="1"/>
  <c r="M1222" i="1" a="1"/>
  <c r="M1222" i="1"/>
  <c r="H1221" i="1" a="1"/>
  <c r="H1221" i="1"/>
  <c r="F1221" i="1" a="1"/>
  <c r="F1221" i="1"/>
  <c r="Q1220" i="1" a="1"/>
  <c r="Q1220" i="1" s="1"/>
  <c r="K1222" i="1" a="1"/>
  <c r="K1222" i="1"/>
  <c r="I1222" i="1" a="1"/>
  <c r="I1222" i="1" s="1"/>
  <c r="P1221" i="1" a="1"/>
  <c r="P1221" i="1" s="1"/>
  <c r="J1220" i="1" a="1"/>
  <c r="J1220" i="1" s="1"/>
  <c r="N1221" i="1" a="1"/>
  <c r="N1221" i="1" s="1"/>
  <c r="G1220" i="1" a="1"/>
  <c r="G1220" i="1" s="1"/>
  <c r="N1219" i="1" a="1"/>
  <c r="N1219" i="1" s="1"/>
  <c r="J1221" i="1" a="1"/>
  <c r="J1221" i="1" s="1"/>
  <c r="O1220" i="1" a="1"/>
  <c r="O1220" i="1" s="1"/>
  <c r="K1218" i="1" a="1"/>
  <c r="K1218" i="1" s="1"/>
  <c r="P1217" i="1" a="1"/>
  <c r="P1217" i="1" s="1"/>
  <c r="H1216" i="1" a="1"/>
  <c r="H1216" i="1" s="1"/>
  <c r="F1216" i="1" a="1"/>
  <c r="F1216" i="1" s="1"/>
  <c r="J1217" i="1" a="1"/>
  <c r="J1217" i="1" s="1"/>
  <c r="M1218" i="1" a="1"/>
  <c r="M1218" i="1" s="1"/>
  <c r="O1217" i="1" a="1"/>
  <c r="O1217" i="1" s="1"/>
  <c r="I1216" i="1" a="1"/>
  <c r="I1216" i="1" s="1"/>
  <c r="O1215" i="1" a="1"/>
  <c r="O1215" i="1" s="1"/>
  <c r="I1217" i="1" a="1"/>
  <c r="I1217" i="1" s="1"/>
  <c r="H1217" i="1" a="1"/>
  <c r="H1217" i="1" s="1"/>
  <c r="G1217" i="1" a="1"/>
  <c r="G1217" i="1" s="1"/>
  <c r="O1216" i="1" a="1"/>
  <c r="O1216" i="1" s="1"/>
  <c r="I1219" i="1" a="1"/>
  <c r="I1219" i="1" s="1"/>
  <c r="H1219" i="1" a="1"/>
  <c r="H1219" i="1"/>
  <c r="F1219" i="1" a="1"/>
  <c r="F1219" i="1"/>
  <c r="I1218" i="1" a="1"/>
  <c r="I1218" i="1"/>
  <c r="Q1216" i="1" a="1"/>
  <c r="Q1216" i="1"/>
  <c r="P1218" i="1" a="1"/>
  <c r="P1218" i="1"/>
  <c r="M1216" i="1" a="1"/>
  <c r="M1216" i="1"/>
  <c r="L1218" i="1" a="1"/>
  <c r="L1218" i="1"/>
  <c r="H1218" i="1" a="1"/>
  <c r="H1218" i="1"/>
  <c r="N1217" i="1" a="1"/>
  <c r="N1217" i="1" s="1"/>
  <c r="F1217" i="1" a="1"/>
  <c r="F1217" i="1" s="1"/>
  <c r="N1216" i="1" a="1"/>
  <c r="N1216" i="1" s="1"/>
  <c r="K1217" i="1" a="1"/>
  <c r="K1217" i="1" s="1"/>
  <c r="K1216" i="1" a="1"/>
  <c r="K1216" i="1" s="1"/>
  <c r="N1215" i="1" a="1"/>
  <c r="N1215" i="1" s="1"/>
  <c r="G1216" i="1" a="1"/>
  <c r="G1216" i="1" s="1"/>
  <c r="Q1215" i="1" a="1"/>
  <c r="Q1215" i="1" s="1"/>
  <c r="M1215" i="1" a="1"/>
  <c r="M1215" i="1"/>
  <c r="K1215" i="1" a="1"/>
  <c r="K1215" i="1"/>
  <c r="P1215" i="1" a="1"/>
  <c r="P1215" i="1"/>
  <c r="J1219" i="1" a="1"/>
  <c r="J1219" i="1"/>
  <c r="I1215" i="1" a="1"/>
  <c r="I1215" i="1" s="1"/>
  <c r="J1216" i="1" a="1"/>
  <c r="J1216" i="1" s="1"/>
  <c r="G1219" i="1" a="1"/>
  <c r="G1219" i="1" s="1"/>
  <c r="Q1218" i="1" a="1"/>
  <c r="Q1218" i="1" s="1"/>
  <c r="O1218" i="1" a="1"/>
  <c r="O1218" i="1" s="1"/>
  <c r="Q1217" i="1" a="1"/>
  <c r="Q1217" i="1" s="1"/>
  <c r="N1218" i="1" a="1"/>
  <c r="N1218" i="1" s="1"/>
  <c r="J1218" i="1" a="1"/>
  <c r="J1218" i="1" s="1"/>
  <c r="G1218" i="1" a="1"/>
  <c r="G1218" i="1" s="1"/>
  <c r="F1218" i="1" a="1"/>
  <c r="F1218" i="1" s="1"/>
  <c r="L1215" i="1" a="1"/>
  <c r="L1215" i="1"/>
  <c r="M1217" i="1" a="1"/>
  <c r="M1217" i="1"/>
  <c r="L1217" i="1" a="1"/>
  <c r="L1217" i="1" s="1"/>
  <c r="P1216" i="1" a="1"/>
  <c r="P1216" i="1"/>
  <c r="J1215" i="1" a="1"/>
  <c r="J1215" i="1" s="1"/>
  <c r="L1216" i="1" a="1"/>
  <c r="L1216" i="1"/>
  <c r="K1214" i="1" a="1"/>
  <c r="K1214" i="1"/>
  <c r="N1212" i="1" a="1"/>
  <c r="N1212" i="1"/>
  <c r="J1212" i="1" a="1"/>
  <c r="J1212" i="1" s="1"/>
  <c r="H1212" i="1" a="1"/>
  <c r="H1212" i="1"/>
  <c r="K1211" i="1" a="1"/>
  <c r="K1211" i="1"/>
  <c r="M1210" i="1" a="1"/>
  <c r="M1210" i="1"/>
  <c r="J1210" i="1" a="1"/>
  <c r="J1210" i="1"/>
  <c r="I1212" i="1" a="1"/>
  <c r="I1212" i="1"/>
  <c r="Q1214" i="1" a="1"/>
  <c r="Q1214" i="1"/>
  <c r="G1214" i="1" a="1"/>
  <c r="G1214" i="1" s="1"/>
  <c r="G1211" i="1" a="1"/>
  <c r="G1211" i="1"/>
  <c r="H1214" i="1" a="1"/>
  <c r="H1214" i="1" s="1"/>
  <c r="J1214" i="1" a="1"/>
  <c r="J1214" i="1"/>
  <c r="O1212" i="1" a="1"/>
  <c r="O1212" i="1"/>
  <c r="Q1211" i="1" a="1"/>
  <c r="Q1211" i="1"/>
  <c r="K1210" i="1" a="1"/>
  <c r="K1210" i="1"/>
  <c r="L1211" i="1" a="1"/>
  <c r="L1211" i="1" s="1"/>
  <c r="F1211" i="1" a="1"/>
  <c r="F1211" i="1"/>
  <c r="O1211" i="1" a="1"/>
  <c r="O1211" i="1"/>
  <c r="P1212" i="1" a="1"/>
  <c r="P1212" i="1"/>
  <c r="P1214" i="1" a="1"/>
  <c r="P1214" i="1"/>
  <c r="P1210" i="1" a="1"/>
  <c r="P1210" i="1"/>
  <c r="G1212" i="1" a="1"/>
  <c r="G1212" i="1"/>
  <c r="I1211" i="1" a="1"/>
  <c r="I1211" i="1" s="1"/>
  <c r="M1214" i="1" a="1"/>
  <c r="M1214" i="1"/>
  <c r="L1212" i="1" a="1"/>
  <c r="L1212" i="1" s="1"/>
  <c r="F1214" i="1" a="1"/>
  <c r="F1214" i="1"/>
  <c r="L1210" i="1" a="1"/>
  <c r="L1210" i="1"/>
  <c r="M1211" i="1" a="1"/>
  <c r="M1211" i="1"/>
  <c r="K1212" i="1" a="1"/>
  <c r="K1212" i="1"/>
  <c r="N1210" i="1" a="1"/>
  <c r="N1210" i="1" s="1"/>
  <c r="P1211" i="1" a="1"/>
  <c r="P1211" i="1"/>
  <c r="N1211" i="1" a="1"/>
  <c r="N1211" i="1"/>
  <c r="O1210" i="1" a="1"/>
  <c r="O1210" i="1"/>
  <c r="L1214" i="1" a="1"/>
  <c r="L1214" i="1"/>
  <c r="Q1210" i="1" a="1"/>
  <c r="Q1210" i="1"/>
  <c r="M1212" i="1" a="1"/>
  <c r="M1212" i="1"/>
  <c r="I1214" i="1" a="1"/>
  <c r="I1214" i="1" s="1"/>
  <c r="Q1212" i="1" a="1"/>
  <c r="Q1212" i="1"/>
  <c r="H1215" i="1" a="1"/>
  <c r="H1215" i="1" s="1"/>
  <c r="F1212" i="1" a="1"/>
  <c r="F1212" i="1"/>
  <c r="J1211" i="1" a="1"/>
  <c r="J1211" i="1"/>
  <c r="H1211" i="1" a="1"/>
  <c r="H1211" i="1"/>
  <c r="G1215" i="1" a="1"/>
  <c r="G1215" i="1"/>
  <c r="F1215" i="1" a="1"/>
  <c r="F1215" i="1" s="1"/>
  <c r="O1214" i="1" a="1"/>
  <c r="O1214" i="1"/>
  <c r="N1214" i="1" a="1"/>
  <c r="N1214" i="1"/>
  <c r="O2200" i="1" a="1"/>
  <c r="O2200" i="1"/>
  <c r="N2199" i="1" a="1"/>
  <c r="N2199" i="1"/>
  <c r="Q2198" i="1" a="1"/>
  <c r="Q2198" i="1"/>
  <c r="F2199" i="1" a="1"/>
  <c r="F2199" i="1"/>
  <c r="H2198" i="1" a="1"/>
  <c r="H2198" i="1" s="1"/>
  <c r="K2199" i="1" a="1"/>
  <c r="K2199" i="1"/>
  <c r="K2201" i="1" a="1"/>
  <c r="K2201" i="1" s="1"/>
  <c r="H2199" i="1" a="1"/>
  <c r="H2199" i="1"/>
  <c r="O2198" i="1" a="1"/>
  <c r="O2198" i="1"/>
  <c r="Q2199" i="1" a="1"/>
  <c r="Q2199" i="1"/>
  <c r="P2197" i="1" a="1"/>
  <c r="P2197" i="1"/>
  <c r="N2197" i="1" a="1"/>
  <c r="N2197" i="1" s="1"/>
  <c r="L2197" i="1" a="1"/>
  <c r="L2197" i="1"/>
  <c r="J2201" i="1" a="1"/>
  <c r="J2201" i="1"/>
  <c r="G2201" i="1" a="1"/>
  <c r="G2201" i="1"/>
  <c r="I2198" i="1" a="1"/>
  <c r="I2198" i="1"/>
  <c r="O2197" i="1" a="1"/>
  <c r="O2197" i="1"/>
  <c r="P2200" i="1" a="1"/>
  <c r="P2200" i="1"/>
  <c r="I2200" i="1" a="1"/>
  <c r="I2200" i="1" s="1"/>
  <c r="J2199" i="1" a="1"/>
  <c r="J2199" i="1"/>
  <c r="G2200" i="1" a="1"/>
  <c r="G2200" i="1" s="1"/>
  <c r="M2199" i="1" a="1"/>
  <c r="M2199" i="1"/>
  <c r="I2199" i="1" a="1"/>
  <c r="I2199" i="1"/>
  <c r="N2198" i="1" a="1"/>
  <c r="N2198" i="1"/>
  <c r="K2198" i="1" a="1"/>
  <c r="K2198" i="1"/>
  <c r="K2197" i="1" a="1"/>
  <c r="K2197" i="1" s="1"/>
  <c r="Q2197" i="1" a="1"/>
  <c r="Q2197" i="1"/>
  <c r="G2198" i="1" a="1"/>
  <c r="G2198" i="1"/>
  <c r="M2197" i="1" a="1"/>
  <c r="M2197" i="1"/>
  <c r="F2198" i="1" a="1"/>
  <c r="F2198" i="1"/>
  <c r="Q2201" i="1" a="1"/>
  <c r="Q2201" i="1"/>
  <c r="P2201" i="1" a="1"/>
  <c r="P2201" i="1" s="1"/>
  <c r="O2201" i="1" a="1"/>
  <c r="O2201" i="1" s="1"/>
  <c r="N2201" i="1" a="1"/>
  <c r="N2201" i="1"/>
  <c r="I2201" i="1" a="1"/>
  <c r="I2201" i="1" s="1"/>
  <c r="L2198" i="1" a="1"/>
  <c r="L2198" i="1"/>
  <c r="M2200" i="1" a="1"/>
  <c r="M2200" i="1"/>
  <c r="H2200" i="1" a="1"/>
  <c r="H2200" i="1"/>
  <c r="J2197" i="1" a="1"/>
  <c r="J2197" i="1" s="1"/>
  <c r="P2199" i="1" a="1"/>
  <c r="P2199" i="1" s="1"/>
  <c r="G2199" i="1" a="1"/>
  <c r="G2199" i="1"/>
  <c r="H2201" i="1" a="1"/>
  <c r="H2201" i="1"/>
  <c r="L2200" i="1" a="1"/>
  <c r="L2200" i="1"/>
  <c r="L2199" i="1" a="1"/>
  <c r="L2199" i="1"/>
  <c r="K2200" i="1" a="1"/>
  <c r="K2200" i="1"/>
  <c r="M2201" i="1" a="1"/>
  <c r="M2201" i="1" s="1"/>
  <c r="M2198" i="1" a="1"/>
  <c r="M2198" i="1" s="1"/>
  <c r="Q2200" i="1" a="1"/>
  <c r="Q2200" i="1"/>
  <c r="L2201" i="1" a="1"/>
  <c r="L2201" i="1" s="1"/>
  <c r="J2200" i="1" a="1"/>
  <c r="J2200" i="1"/>
  <c r="O2199" i="1" a="1"/>
  <c r="O2199" i="1"/>
  <c r="N2200" i="1" a="1"/>
  <c r="N2200" i="1"/>
  <c r="F2201" i="1" a="1"/>
  <c r="F2201" i="1" s="1"/>
  <c r="J2198" i="1" a="1"/>
  <c r="J2198" i="1" s="1"/>
  <c r="P2198" i="1" a="1"/>
  <c r="P2198" i="1"/>
  <c r="F2200" i="1" a="1"/>
  <c r="F2200" i="1"/>
  <c r="J2196" i="1" a="1"/>
  <c r="J2196" i="1"/>
  <c r="L2196" i="1" a="1"/>
  <c r="L2196" i="1" s="1"/>
  <c r="I2195" i="1" a="1"/>
  <c r="I2195" i="1" s="1"/>
  <c r="H2192" i="1" a="1"/>
  <c r="H2192" i="1"/>
  <c r="I2196" i="1" a="1"/>
  <c r="I2196" i="1"/>
  <c r="F2196" i="1" a="1"/>
  <c r="F2196" i="1"/>
  <c r="H2195" i="1" a="1"/>
  <c r="H2195" i="1" s="1"/>
  <c r="O2194" i="1" a="1"/>
  <c r="O2194" i="1"/>
  <c r="J2193" i="1" a="1"/>
  <c r="J2193" i="1" s="1"/>
  <c r="P2193" i="1" a="1"/>
  <c r="P2193" i="1"/>
  <c r="I2197" i="1" a="1"/>
  <c r="I2197" i="1"/>
  <c r="K2196" i="1" a="1"/>
  <c r="K2196" i="1"/>
  <c r="N2193" i="1" a="1"/>
  <c r="N2193" i="1" s="1"/>
  <c r="F2193" i="1" a="1"/>
  <c r="F2193" i="1" s="1"/>
  <c r="N2195" i="1" a="1"/>
  <c r="N2195" i="1" s="1"/>
  <c r="L2195" i="1" a="1"/>
  <c r="L2195" i="1" s="1"/>
  <c r="J2195" i="1" a="1"/>
  <c r="J2195" i="1" s="1"/>
  <c r="L2194" i="1" a="1"/>
  <c r="L2194" i="1"/>
  <c r="K2194" i="1" a="1"/>
  <c r="K2194" i="1"/>
  <c r="J2194" i="1" a="1"/>
  <c r="J2194" i="1"/>
  <c r="O2193" i="1" a="1"/>
  <c r="O2193" i="1" s="1"/>
  <c r="L2193" i="1" a="1"/>
  <c r="L2193" i="1" s="1"/>
  <c r="P2192" i="1" a="1"/>
  <c r="P2192" i="1"/>
  <c r="M2193" i="1" a="1"/>
  <c r="M2193" i="1" s="1"/>
  <c r="Q2192" i="1" a="1"/>
  <c r="Q2192" i="1"/>
  <c r="F2197" i="1" a="1"/>
  <c r="F2197" i="1"/>
  <c r="H2197" i="1" a="1"/>
  <c r="H2197" i="1" s="1"/>
  <c r="G2197" i="1" a="1"/>
  <c r="G2197" i="1" s="1"/>
  <c r="H2196" i="1" a="1"/>
  <c r="H2196" i="1" s="1"/>
  <c r="M2194" i="1" a="1"/>
  <c r="M2194" i="1" s="1"/>
  <c r="G2194" i="1" a="1"/>
  <c r="G2194" i="1" s="1"/>
  <c r="Q2193" i="1" a="1"/>
  <c r="Q2193" i="1"/>
  <c r="N2194" i="1" a="1"/>
  <c r="N2194" i="1" s="1"/>
  <c r="N2196" i="1" a="1"/>
  <c r="N2196" i="1" s="1"/>
  <c r="M2195" i="1" a="1"/>
  <c r="M2195" i="1"/>
  <c r="F2194" i="1" a="1"/>
  <c r="F2194" i="1" s="1"/>
  <c r="Q2195" i="1" a="1"/>
  <c r="Q2195" i="1" s="1"/>
  <c r="I2193" i="1" a="1"/>
  <c r="I2193" i="1"/>
  <c r="P2194" i="1" a="1"/>
  <c r="P2194" i="1" s="1"/>
  <c r="G2196" i="1" a="1"/>
  <c r="G2196" i="1"/>
  <c r="I2194" i="1" a="1"/>
  <c r="I2194" i="1" s="1"/>
  <c r="O2192" i="1" a="1"/>
  <c r="O2192" i="1" s="1"/>
  <c r="P2195" i="1" a="1"/>
  <c r="P2195" i="1" s="1"/>
  <c r="G2195" i="1" a="1"/>
  <c r="G2195" i="1" s="1"/>
  <c r="Q2194" i="1" a="1"/>
  <c r="Q2194" i="1" s="1"/>
  <c r="H2194" i="1" a="1"/>
  <c r="H2194" i="1"/>
  <c r="L2192" i="1" a="1"/>
  <c r="L2192" i="1"/>
  <c r="G2193" i="1" a="1"/>
  <c r="G2193" i="1" s="1"/>
  <c r="J2192" i="1" a="1"/>
  <c r="J2192" i="1" s="1"/>
  <c r="G2192" i="1" a="1"/>
  <c r="G2192" i="1"/>
  <c r="H2193" i="1" a="1"/>
  <c r="H2193" i="1" s="1"/>
  <c r="Q2196" i="1" a="1"/>
  <c r="Q2196" i="1" s="1"/>
  <c r="K2193" i="1" a="1"/>
  <c r="K2193" i="1"/>
  <c r="P2196" i="1" a="1"/>
  <c r="P2196" i="1" s="1"/>
  <c r="K2192" i="1" a="1"/>
  <c r="K2192" i="1" s="1"/>
  <c r="K2195" i="1" a="1"/>
  <c r="K2195" i="1"/>
  <c r="M2196" i="1" a="1"/>
  <c r="M2196" i="1" s="1"/>
  <c r="O2195" i="1" a="1"/>
  <c r="O2195" i="1" s="1"/>
  <c r="I2192" i="1" a="1"/>
  <c r="I2192" i="1" s="1"/>
  <c r="F2195" i="1" a="1"/>
  <c r="F2195" i="1"/>
  <c r="F2192" i="1" a="1"/>
  <c r="F2192" i="1"/>
  <c r="N2192" i="1" a="1"/>
  <c r="N2192" i="1" s="1"/>
  <c r="O2196" i="1" a="1"/>
  <c r="O2196" i="1" s="1"/>
  <c r="M2192" i="1" a="1"/>
  <c r="M2192" i="1" s="1"/>
  <c r="O2190" i="1" a="1"/>
  <c r="O2190" i="1"/>
  <c r="L2187" i="1" a="1"/>
  <c r="L2187" i="1" s="1"/>
  <c r="G2187" i="1" a="1"/>
  <c r="G2187" i="1" s="1"/>
  <c r="L2190" i="1" a="1"/>
  <c r="L2190" i="1"/>
  <c r="F2187" i="1" a="1"/>
  <c r="F2187" i="1" s="1"/>
  <c r="H2186" i="1" a="1"/>
  <c r="H2186" i="1"/>
  <c r="J2191" i="1" a="1"/>
  <c r="J2191" i="1"/>
  <c r="F2191" i="1" a="1"/>
  <c r="F2191" i="1" s="1"/>
  <c r="N2190" i="1" a="1"/>
  <c r="N2190" i="1" s="1"/>
  <c r="O2188" i="1" a="1"/>
  <c r="O2188" i="1"/>
  <c r="K2188" i="1" a="1"/>
  <c r="K2188" i="1"/>
  <c r="K2190" i="1" a="1"/>
  <c r="K2190" i="1"/>
  <c r="J2190" i="1" a="1"/>
  <c r="J2190" i="1" s="1"/>
  <c r="M2186" i="1" a="1"/>
  <c r="M2186" i="1" s="1"/>
  <c r="G2186" i="1" a="1"/>
  <c r="G2186" i="1" s="1"/>
  <c r="J2188" i="1" a="1"/>
  <c r="J2188" i="1" s="1"/>
  <c r="M2191" i="1" a="1"/>
  <c r="M2191" i="1" s="1"/>
  <c r="G2191" i="1" a="1"/>
  <c r="G2191" i="1" s="1"/>
  <c r="P2190" i="1" a="1"/>
  <c r="P2190" i="1" s="1"/>
  <c r="M2190" i="1" a="1"/>
  <c r="M2190" i="1"/>
  <c r="J2187" i="1" a="1"/>
  <c r="J2187" i="1"/>
  <c r="M2187" i="1" a="1"/>
  <c r="M2187" i="1"/>
  <c r="J2186" i="1" a="1"/>
  <c r="J2186" i="1" s="1"/>
  <c r="Q2187" i="1" a="1"/>
  <c r="Q2187" i="1"/>
  <c r="N2188" i="1" a="1"/>
  <c r="N2188" i="1"/>
  <c r="L2186" i="1" a="1"/>
  <c r="L2186" i="1"/>
  <c r="O2186" i="1" a="1"/>
  <c r="O2186" i="1" s="1"/>
  <c r="K2191" i="1" a="1"/>
  <c r="K2191" i="1" s="1"/>
  <c r="I2191" i="1" a="1"/>
  <c r="I2191" i="1" s="1"/>
  <c r="Q2190" i="1" a="1"/>
  <c r="Q2190" i="1" s="1"/>
  <c r="I2186" i="1" a="1"/>
  <c r="I2186" i="1" s="1"/>
  <c r="I2190" i="1" a="1"/>
  <c r="I2190" i="1" s="1"/>
  <c r="I2187" i="1" a="1"/>
  <c r="I2187" i="1" s="1"/>
  <c r="H2190" i="1" a="1"/>
  <c r="H2190" i="1" s="1"/>
  <c r="M2188" i="1" a="1"/>
  <c r="M2188" i="1"/>
  <c r="O2187" i="1" a="1"/>
  <c r="O2187" i="1"/>
  <c r="G2190" i="1" a="1"/>
  <c r="G2190" i="1" s="1"/>
  <c r="G2188" i="1" a="1"/>
  <c r="G2188" i="1"/>
  <c r="P2188" i="1" a="1"/>
  <c r="P2188" i="1"/>
  <c r="K2186" i="1" a="1"/>
  <c r="K2186" i="1"/>
  <c r="P2185" i="1" a="1"/>
  <c r="P2185" i="1"/>
  <c r="P2187" i="1" a="1"/>
  <c r="P2187" i="1" s="1"/>
  <c r="Q2185" i="1" a="1"/>
  <c r="Q2185" i="1" s="1"/>
  <c r="Q2191" i="1" a="1"/>
  <c r="Q2191" i="1" s="1"/>
  <c r="F2186" i="1" a="1"/>
  <c r="F2186" i="1" s="1"/>
  <c r="K2187" i="1" a="1"/>
  <c r="K2187" i="1" s="1"/>
  <c r="N2186" i="1" a="1"/>
  <c r="N2186" i="1" s="1"/>
  <c r="H2188" i="1" a="1"/>
  <c r="H2188" i="1"/>
  <c r="I2188" i="1" a="1"/>
  <c r="I2188" i="1" s="1"/>
  <c r="P2191" i="1" a="1"/>
  <c r="P2191" i="1"/>
  <c r="P2186" i="1" a="1"/>
  <c r="P2186" i="1" s="1"/>
  <c r="F2190" i="1" a="1"/>
  <c r="F2190" i="1"/>
  <c r="F2188" i="1" a="1"/>
  <c r="F2188" i="1"/>
  <c r="L2188" i="1" a="1"/>
  <c r="L2188" i="1"/>
  <c r="N2187" i="1" a="1"/>
  <c r="N2187" i="1"/>
  <c r="H2187" i="1" a="1"/>
  <c r="H2187" i="1"/>
  <c r="O2191" i="1" a="1"/>
  <c r="O2191" i="1" s="1"/>
  <c r="N2191" i="1" a="1"/>
  <c r="N2191" i="1" s="1"/>
  <c r="H2191" i="1" a="1"/>
  <c r="H2191" i="1" s="1"/>
  <c r="L2191" i="1" a="1"/>
  <c r="L2191" i="1" s="1"/>
  <c r="Q2188" i="1" a="1"/>
  <c r="Q2188" i="1" s="1"/>
  <c r="Q2186" i="1" a="1"/>
  <c r="Q2186" i="1"/>
  <c r="I2182" i="1" a="1"/>
  <c r="I2182" i="1"/>
  <c r="P2184" i="1" a="1"/>
  <c r="P2184" i="1" s="1"/>
  <c r="I2181" i="1" a="1"/>
  <c r="I2181" i="1" s="1"/>
  <c r="N2185" i="1" a="1"/>
  <c r="N2185" i="1"/>
  <c r="F2181" i="1" a="1"/>
  <c r="F2181" i="1"/>
  <c r="O2185" i="1" a="1"/>
  <c r="O2185" i="1"/>
  <c r="H2183" i="1" a="1"/>
  <c r="H2183" i="1"/>
  <c r="M2180" i="1" a="1"/>
  <c r="M2180" i="1"/>
  <c r="M2185" i="1" a="1"/>
  <c r="M2185" i="1"/>
  <c r="I2185" i="1" a="1"/>
  <c r="I2185" i="1" s="1"/>
  <c r="N2184" i="1" a="1"/>
  <c r="N2184" i="1" s="1"/>
  <c r="F2182" i="1" a="1"/>
  <c r="F2182" i="1" s="1"/>
  <c r="M2184" i="1" a="1"/>
  <c r="M2184" i="1" s="1"/>
  <c r="N2183" i="1" a="1"/>
  <c r="N2183" i="1"/>
  <c r="L2184" i="1" a="1"/>
  <c r="L2184" i="1"/>
  <c r="J2184" i="1" a="1"/>
  <c r="J2184" i="1"/>
  <c r="O2182" i="1" a="1"/>
  <c r="O2182" i="1" s="1"/>
  <c r="K2182" i="1" a="1"/>
  <c r="K2182" i="1"/>
  <c r="F2184" i="1" a="1"/>
  <c r="F2184" i="1"/>
  <c r="Q2183" i="1" a="1"/>
  <c r="Q2183" i="1"/>
  <c r="O2183" i="1" a="1"/>
  <c r="O2183" i="1"/>
  <c r="J2181" i="1" a="1"/>
  <c r="J2181" i="1"/>
  <c r="K2183" i="1" a="1"/>
  <c r="K2183" i="1"/>
  <c r="L2185" i="1" a="1"/>
  <c r="L2185" i="1"/>
  <c r="P2180" i="1" a="1"/>
  <c r="P2180" i="1" s="1"/>
  <c r="O2181" i="1" a="1"/>
  <c r="O2181" i="1" s="1"/>
  <c r="F2183" i="1" a="1"/>
  <c r="F2183" i="1" s="1"/>
  <c r="M2183" i="1" a="1"/>
  <c r="M2183" i="1"/>
  <c r="P2181" i="1" a="1"/>
  <c r="P2181" i="1"/>
  <c r="J2183" i="1" a="1"/>
  <c r="J2183" i="1"/>
  <c r="L2182" i="1" a="1"/>
  <c r="L2182" i="1" s="1"/>
  <c r="Q2181" i="1" a="1"/>
  <c r="Q2181" i="1"/>
  <c r="K2181" i="1" a="1"/>
  <c r="K2181" i="1"/>
  <c r="L2180" i="1" a="1"/>
  <c r="L2180" i="1"/>
  <c r="Q2180" i="1" a="1"/>
  <c r="Q2180" i="1"/>
  <c r="G2183" i="1" a="1"/>
  <c r="G2183" i="1"/>
  <c r="G2181" i="1" a="1"/>
  <c r="G2181" i="1"/>
  <c r="K2185" i="1" a="1"/>
  <c r="K2185" i="1"/>
  <c r="J2185" i="1" a="1"/>
  <c r="J2185" i="1"/>
  <c r="G2185" i="1" a="1"/>
  <c r="G2185" i="1" s="1"/>
  <c r="I2184" i="1" a="1"/>
  <c r="I2184" i="1" s="1"/>
  <c r="G2184" i="1" a="1"/>
  <c r="G2184" i="1"/>
  <c r="M2181" i="1" a="1"/>
  <c r="M2181" i="1"/>
  <c r="I2183" i="1" a="1"/>
  <c r="I2183" i="1"/>
  <c r="N2181" i="1" a="1"/>
  <c r="N2181" i="1" s="1"/>
  <c r="P2182" i="1" a="1"/>
  <c r="P2182" i="1" s="1"/>
  <c r="H2182" i="1" a="1"/>
  <c r="H2182" i="1"/>
  <c r="G2182" i="1" a="1"/>
  <c r="G2182" i="1"/>
  <c r="N2180" i="1" a="1"/>
  <c r="N2180" i="1"/>
  <c r="L2181" i="1" a="1"/>
  <c r="L2181" i="1" s="1"/>
  <c r="Q2182" i="1" a="1"/>
  <c r="Q2182" i="1" s="1"/>
  <c r="L2183" i="1" a="1"/>
  <c r="L2183" i="1"/>
  <c r="O2184" i="1" a="1"/>
  <c r="O2184" i="1"/>
  <c r="K2184" i="1" a="1"/>
  <c r="K2184" i="1"/>
  <c r="H2181" i="1" a="1"/>
  <c r="H2181" i="1" s="1"/>
  <c r="H2184" i="1" a="1"/>
  <c r="H2184" i="1" s="1"/>
  <c r="N2182" i="1" a="1"/>
  <c r="N2182" i="1"/>
  <c r="P2183" i="1" a="1"/>
  <c r="P2183" i="1"/>
  <c r="J2182" i="1" a="1"/>
  <c r="J2182" i="1" s="1"/>
  <c r="M2182" i="1" a="1"/>
  <c r="M2182" i="1" s="1"/>
  <c r="H2185" i="1" a="1"/>
  <c r="H2185" i="1" s="1"/>
  <c r="F2185" i="1" a="1"/>
  <c r="F2185" i="1" s="1"/>
  <c r="Q2184" i="1" a="1"/>
  <c r="Q2184" i="1" s="1"/>
  <c r="O2180" i="1" a="1"/>
  <c r="O2180" i="1"/>
  <c r="O2178" i="1" a="1"/>
  <c r="O2178" i="1" s="1"/>
  <c r="M2175" i="1" a="1"/>
  <c r="M2175" i="1" s="1"/>
  <c r="L2175" i="1" a="1"/>
  <c r="L2175" i="1" s="1"/>
  <c r="N2178" i="1" a="1"/>
  <c r="N2178" i="1"/>
  <c r="J2178" i="1" a="1"/>
  <c r="J2178" i="1" s="1"/>
  <c r="H2178" i="1" a="1"/>
  <c r="H2178" i="1"/>
  <c r="M2176" i="1" a="1"/>
  <c r="M2176" i="1" s="1"/>
  <c r="J2175" i="1" a="1"/>
  <c r="J2175" i="1"/>
  <c r="G2179" i="1" a="1"/>
  <c r="G2179" i="1" s="1"/>
  <c r="H2176" i="1" a="1"/>
  <c r="H2176" i="1" s="1"/>
  <c r="P2175" i="1" a="1"/>
  <c r="P2175" i="1" s="1"/>
  <c r="Q2177" i="1" a="1"/>
  <c r="Q2177" i="1" s="1"/>
  <c r="P2176" i="1" a="1"/>
  <c r="P2176" i="1" s="1"/>
  <c r="H2177" i="1" a="1"/>
  <c r="H2177" i="1" s="1"/>
  <c r="O2176" i="1" a="1"/>
  <c r="O2176" i="1" s="1"/>
  <c r="F2178" i="1" a="1"/>
  <c r="F2178" i="1" s="1"/>
  <c r="F2179" i="1" a="1"/>
  <c r="F2179" i="1" s="1"/>
  <c r="K2178" i="1" a="1"/>
  <c r="K2178" i="1" s="1"/>
  <c r="I2178" i="1" a="1"/>
  <c r="I2178" i="1" s="1"/>
  <c r="P2177" i="1" a="1"/>
  <c r="P2177" i="1"/>
  <c r="O2177" i="1" a="1"/>
  <c r="O2177" i="1" s="1"/>
  <c r="M2178" i="1" a="1"/>
  <c r="M2178" i="1" s="1"/>
  <c r="K2176" i="1" a="1"/>
  <c r="K2176" i="1" s="1"/>
  <c r="K2180" i="1" a="1"/>
  <c r="K2180" i="1" s="1"/>
  <c r="J2180" i="1" a="1"/>
  <c r="J2180" i="1" s="1"/>
  <c r="Q2175" i="1" a="1"/>
  <c r="Q2175" i="1" s="1"/>
  <c r="H2179" i="1" a="1"/>
  <c r="H2179" i="1" s="1"/>
  <c r="J2177" i="1" a="1"/>
  <c r="J2177" i="1"/>
  <c r="G2176" i="1" a="1"/>
  <c r="G2176" i="1" s="1"/>
  <c r="I2180" i="1" a="1"/>
  <c r="I2180" i="1"/>
  <c r="F2177" i="1" a="1"/>
  <c r="F2177" i="1" s="1"/>
  <c r="H2180" i="1" a="1"/>
  <c r="H2180" i="1" s="1"/>
  <c r="G2180" i="1" a="1"/>
  <c r="G2180" i="1" s="1"/>
  <c r="F2180" i="1" a="1"/>
  <c r="F2180" i="1"/>
  <c r="M2179" i="1" a="1"/>
  <c r="M2179" i="1"/>
  <c r="Q2179" i="1" a="1"/>
  <c r="Q2179" i="1" s="1"/>
  <c r="J2176" i="1" a="1"/>
  <c r="J2176" i="1" s="1"/>
  <c r="P2178" i="1" a="1"/>
  <c r="P2178" i="1" s="1"/>
  <c r="L2178" i="1" a="1"/>
  <c r="L2178" i="1" s="1"/>
  <c r="I2176" i="1" a="1"/>
  <c r="I2176" i="1" s="1"/>
  <c r="N2175" i="1" a="1"/>
  <c r="N2175" i="1" s="1"/>
  <c r="H2175" i="1" a="1"/>
  <c r="H2175" i="1" s="1"/>
  <c r="L2176" i="1" a="1"/>
  <c r="L2176" i="1" s="1"/>
  <c r="P2179" i="1" a="1"/>
  <c r="P2179" i="1" s="1"/>
  <c r="I2177" i="1" a="1"/>
  <c r="I2177" i="1" s="1"/>
  <c r="O2179" i="1" a="1"/>
  <c r="O2179" i="1" s="1"/>
  <c r="G2177" i="1" a="1"/>
  <c r="G2177" i="1" s="1"/>
  <c r="M2177" i="1" a="1"/>
  <c r="M2177" i="1"/>
  <c r="K2175" i="1" a="1"/>
  <c r="K2175" i="1"/>
  <c r="N2177" i="1" a="1"/>
  <c r="N2177" i="1"/>
  <c r="F2176" i="1" a="1"/>
  <c r="F2176" i="1" s="1"/>
  <c r="N2179" i="1" a="1"/>
  <c r="N2179" i="1" s="1"/>
  <c r="L2179" i="1" a="1"/>
  <c r="L2179" i="1" s="1"/>
  <c r="Q2178" i="1" a="1"/>
  <c r="Q2178" i="1" s="1"/>
  <c r="G2178" i="1" a="1"/>
  <c r="G2178" i="1" s="1"/>
  <c r="L2177" i="1" a="1"/>
  <c r="L2177" i="1" s="1"/>
  <c r="K2177" i="1" a="1"/>
  <c r="K2177" i="1" s="1"/>
  <c r="I2175" i="1" a="1"/>
  <c r="I2175" i="1"/>
  <c r="N2176" i="1" a="1"/>
  <c r="N2176" i="1" s="1"/>
  <c r="O2175" i="1" a="1"/>
  <c r="O2175" i="1"/>
  <c r="K2179" i="1" a="1"/>
  <c r="K2179" i="1" s="1"/>
  <c r="J2179" i="1" a="1"/>
  <c r="J2179" i="1"/>
  <c r="I2179" i="1" a="1"/>
  <c r="I2179" i="1" s="1"/>
  <c r="Q2176" i="1" a="1"/>
  <c r="Q2176" i="1"/>
  <c r="G2172" i="1" a="1"/>
  <c r="G2172" i="1" s="1"/>
  <c r="I2171" i="1" a="1"/>
  <c r="I2171" i="1"/>
  <c r="N2170" i="1" a="1"/>
  <c r="N2170" i="1"/>
  <c r="L2170" i="1" a="1"/>
  <c r="L2170" i="1" s="1"/>
  <c r="M2173" i="1" a="1"/>
  <c r="M2173" i="1" s="1"/>
  <c r="L2173" i="1" a="1"/>
  <c r="L2173" i="1" s="1"/>
  <c r="I2173" i="1" a="1"/>
  <c r="I2173" i="1" s="1"/>
  <c r="L2171" i="1" a="1"/>
  <c r="L2171" i="1" s="1"/>
  <c r="I2174" i="1" a="1"/>
  <c r="I2174" i="1" s="1"/>
  <c r="F2174" i="1" a="1"/>
  <c r="F2174" i="1" s="1"/>
  <c r="H2171" i="1" a="1"/>
  <c r="H2171" i="1" s="1"/>
  <c r="Q2171" i="1" a="1"/>
  <c r="Q2171" i="1" s="1"/>
  <c r="N2173" i="1" a="1"/>
  <c r="N2173" i="1"/>
  <c r="G2175" i="1" a="1"/>
  <c r="G2175" i="1" s="1"/>
  <c r="F2175" i="1" a="1"/>
  <c r="F2175" i="1" s="1"/>
  <c r="Q2174" i="1" a="1"/>
  <c r="Q2174" i="1" s="1"/>
  <c r="N2174" i="1" a="1"/>
  <c r="N2174" i="1"/>
  <c r="P2174" i="1" a="1"/>
  <c r="P2174" i="1"/>
  <c r="H2174" i="1" a="1"/>
  <c r="H2174" i="1" s="1"/>
  <c r="O2174" i="1" a="1"/>
  <c r="O2174" i="1" s="1"/>
  <c r="M2174" i="1" a="1"/>
  <c r="M2174" i="1" s="1"/>
  <c r="L2174" i="1" a="1"/>
  <c r="L2174" i="1" s="1"/>
  <c r="K2174" i="1" a="1"/>
  <c r="K2174" i="1" s="1"/>
  <c r="N2171" i="1" a="1"/>
  <c r="N2171" i="1"/>
  <c r="J2174" i="1" a="1"/>
  <c r="J2174" i="1" s="1"/>
  <c r="Q2173" i="1" a="1"/>
  <c r="Q2173" i="1"/>
  <c r="O2173" i="1" a="1"/>
  <c r="O2173" i="1"/>
  <c r="H2173" i="1" a="1"/>
  <c r="H2173" i="1"/>
  <c r="P2172" i="1" a="1"/>
  <c r="P2172" i="1" s="1"/>
  <c r="O2170" i="1" a="1"/>
  <c r="O2170" i="1" s="1"/>
  <c r="O2172" i="1" a="1"/>
  <c r="O2172" i="1" s="1"/>
  <c r="H2172" i="1" a="1"/>
  <c r="H2172" i="1"/>
  <c r="N2172" i="1" a="1"/>
  <c r="N2172" i="1" s="1"/>
  <c r="P2170" i="1" a="1"/>
  <c r="P2170" i="1" s="1"/>
  <c r="G2173" i="1" a="1"/>
  <c r="G2173" i="1" s="1"/>
  <c r="M2170" i="1" a="1"/>
  <c r="M2170" i="1" s="1"/>
  <c r="J2171" i="1" a="1"/>
  <c r="J2171" i="1" s="1"/>
  <c r="Q2172" i="1" a="1"/>
  <c r="Q2172" i="1" s="1"/>
  <c r="F2172" i="1" a="1"/>
  <c r="F2172" i="1" s="1"/>
  <c r="G2174" i="1" a="1"/>
  <c r="G2174" i="1" s="1"/>
  <c r="F2173" i="1" a="1"/>
  <c r="F2173" i="1"/>
  <c r="O2171" i="1" a="1"/>
  <c r="O2171" i="1" s="1"/>
  <c r="L2172" i="1" a="1"/>
  <c r="L2172" i="1" s="1"/>
  <c r="K2172" i="1" a="1"/>
  <c r="K2172" i="1" s="1"/>
  <c r="I2172" i="1" a="1"/>
  <c r="I2172" i="1" s="1"/>
  <c r="K2171" i="1" a="1"/>
  <c r="K2171" i="1" s="1"/>
  <c r="F2171" i="1" a="1"/>
  <c r="F2171" i="1"/>
  <c r="Q2170" i="1" a="1"/>
  <c r="Q2170" i="1" s="1"/>
  <c r="P2171" i="1" a="1"/>
  <c r="P2171" i="1" s="1"/>
  <c r="M2171" i="1" a="1"/>
  <c r="M2171" i="1" s="1"/>
  <c r="G2171" i="1" a="1"/>
  <c r="G2171" i="1" s="1"/>
  <c r="P2173" i="1" a="1"/>
  <c r="P2173" i="1" s="1"/>
  <c r="J2172" i="1" a="1"/>
  <c r="J2172" i="1" s="1"/>
  <c r="K2173" i="1" a="1"/>
  <c r="K2173" i="1"/>
  <c r="J2173" i="1" a="1"/>
  <c r="J2173" i="1" s="1"/>
  <c r="M2172" i="1" a="1"/>
  <c r="M2172" i="1"/>
  <c r="H2170" i="1" a="1"/>
  <c r="H2170" i="1" s="1"/>
  <c r="F2170" i="1" a="1"/>
  <c r="F2170" i="1" s="1"/>
  <c r="J2166" i="1" a="1"/>
  <c r="J2166" i="1" s="1"/>
  <c r="M2169" i="1" a="1"/>
  <c r="M2169" i="1" s="1"/>
  <c r="I2166" i="1" a="1"/>
  <c r="I2166" i="1" s="1"/>
  <c r="H2166" i="1" a="1"/>
  <c r="H2166" i="1"/>
  <c r="L2167" i="1" a="1"/>
  <c r="L2167" i="1"/>
  <c r="M2168" i="1" a="1"/>
  <c r="M2168" i="1" s="1"/>
  <c r="K2170" i="1" a="1"/>
  <c r="K2170" i="1" s="1"/>
  <c r="Q2164" i="1" a="1"/>
  <c r="Q2164" i="1" s="1"/>
  <c r="I2170" i="1" a="1"/>
  <c r="I2170" i="1" s="1"/>
  <c r="G2166" i="1" a="1"/>
  <c r="G2166" i="1"/>
  <c r="G2170" i="1" a="1"/>
  <c r="G2170" i="1"/>
  <c r="M2164" i="1" a="1"/>
  <c r="M2164" i="1" s="1"/>
  <c r="Q2169" i="1" a="1"/>
  <c r="Q2169" i="1" s="1"/>
  <c r="K2168" i="1" a="1"/>
  <c r="K2168" i="1" s="1"/>
  <c r="I2168" i="1" a="1"/>
  <c r="I2168" i="1" s="1"/>
  <c r="P2169" i="1" a="1"/>
  <c r="P2169" i="1" s="1"/>
  <c r="O2169" i="1" a="1"/>
  <c r="O2169" i="1" s="1"/>
  <c r="N2169" i="1" a="1"/>
  <c r="N2169" i="1" s="1"/>
  <c r="K2167" i="1" a="1"/>
  <c r="K2167" i="1"/>
  <c r="K2169" i="1" a="1"/>
  <c r="K2169" i="1" s="1"/>
  <c r="J2168" i="1" a="1"/>
  <c r="J2168" i="1" s="1"/>
  <c r="H2168" i="1" a="1"/>
  <c r="H2168" i="1" s="1"/>
  <c r="I2169" i="1" a="1"/>
  <c r="I2169" i="1" s="1"/>
  <c r="O2168" i="1" a="1"/>
  <c r="O2168" i="1"/>
  <c r="N2167" i="1" a="1"/>
  <c r="N2167" i="1"/>
  <c r="Q2167" i="1" a="1"/>
  <c r="Q2167" i="1"/>
  <c r="H2167" i="1" a="1"/>
  <c r="H2167" i="1" s="1"/>
  <c r="L2166" i="1" a="1"/>
  <c r="L2166" i="1" s="1"/>
  <c r="P2164" i="1" a="1"/>
  <c r="P2164" i="1" s="1"/>
  <c r="O2164" i="1" a="1"/>
  <c r="O2164" i="1" s="1"/>
  <c r="P2166" i="1" a="1"/>
  <c r="P2166" i="1" s="1"/>
  <c r="L2169" i="1" a="1"/>
  <c r="L2169" i="1" s="1"/>
  <c r="H2169" i="1" a="1"/>
  <c r="H2169" i="1" s="1"/>
  <c r="K2166" i="1" a="1"/>
  <c r="K2166" i="1"/>
  <c r="P2168" i="1" a="1"/>
  <c r="P2168" i="1"/>
  <c r="J2167" i="1" a="1"/>
  <c r="J2167" i="1" s="1"/>
  <c r="G2169" i="1" a="1"/>
  <c r="G2169" i="1" s="1"/>
  <c r="F2169" i="1" a="1"/>
  <c r="F2169" i="1"/>
  <c r="Q2168" i="1" a="1"/>
  <c r="Q2168" i="1"/>
  <c r="N2168" i="1" a="1"/>
  <c r="N2168" i="1"/>
  <c r="F2168" i="1" a="1"/>
  <c r="F2168" i="1" s="1"/>
  <c r="N2164" i="1" a="1"/>
  <c r="N2164" i="1" s="1"/>
  <c r="N2166" i="1" a="1"/>
  <c r="N2166" i="1" s="1"/>
  <c r="F2166" i="1" a="1"/>
  <c r="F2166" i="1"/>
  <c r="L2168" i="1" a="1"/>
  <c r="L2168" i="1" s="1"/>
  <c r="G2168" i="1" a="1"/>
  <c r="G2168" i="1" s="1"/>
  <c r="O2167" i="1" a="1"/>
  <c r="O2167" i="1" s="1"/>
  <c r="M2167" i="1" a="1"/>
  <c r="M2167" i="1" s="1"/>
  <c r="M2166" i="1" a="1"/>
  <c r="M2166" i="1"/>
  <c r="I2167" i="1" a="1"/>
  <c r="I2167" i="1" s="1"/>
  <c r="Q2166" i="1" a="1"/>
  <c r="Q2166" i="1" s="1"/>
  <c r="P2167" i="1" a="1"/>
  <c r="P2167" i="1"/>
  <c r="O2166" i="1" a="1"/>
  <c r="O2166" i="1"/>
  <c r="G2167" i="1" a="1"/>
  <c r="G2167" i="1"/>
  <c r="F2167" i="1" a="1"/>
  <c r="F2167" i="1" s="1"/>
  <c r="J2170" i="1" a="1"/>
  <c r="J2170" i="1" s="1"/>
  <c r="J2169" i="1" a="1"/>
  <c r="J2169" i="1" s="1"/>
  <c r="O2160" i="1" a="1"/>
  <c r="O2160" i="1" s="1"/>
  <c r="K2159" i="1" a="1"/>
  <c r="K2159" i="1" s="1"/>
  <c r="Q2159" i="1" a="1"/>
  <c r="Q2159" i="1" s="1"/>
  <c r="K2161" i="1" a="1"/>
  <c r="K2161" i="1" s="1"/>
  <c r="P2163" i="1" a="1"/>
  <c r="P2163" i="1" s="1"/>
  <c r="F2161" i="1" a="1"/>
  <c r="F2161" i="1" s="1"/>
  <c r="N2160" i="1" a="1"/>
  <c r="N2160" i="1"/>
  <c r="P2159" i="1" a="1"/>
  <c r="P2159" i="1" s="1"/>
  <c r="F2164" i="1" a="1"/>
  <c r="F2164" i="1" s="1"/>
  <c r="N2161" i="1" a="1"/>
  <c r="N2161" i="1"/>
  <c r="Q2163" i="1" a="1"/>
  <c r="Q2163" i="1"/>
  <c r="H2162" i="1" a="1"/>
  <c r="H2162" i="1" s="1"/>
  <c r="H2161" i="1" a="1"/>
  <c r="H2161" i="1" s="1"/>
  <c r="K2160" i="1" a="1"/>
  <c r="K2160" i="1" s="1"/>
  <c r="O2163" i="1" a="1"/>
  <c r="O2163" i="1" s="1"/>
  <c r="I2159" i="1" a="1"/>
  <c r="I2159" i="1" s="1"/>
  <c r="M2163" i="1" a="1"/>
  <c r="M2163" i="1" s="1"/>
  <c r="M2162" i="1" a="1"/>
  <c r="M2162" i="1" s="1"/>
  <c r="Q2161" i="1" a="1"/>
  <c r="Q2161" i="1" s="1"/>
  <c r="M2160" i="1" a="1"/>
  <c r="M2160" i="1" s="1"/>
  <c r="J2163" i="1" a="1"/>
  <c r="J2163" i="1" s="1"/>
  <c r="F2163" i="1" a="1"/>
  <c r="F2163" i="1" s="1"/>
  <c r="G2160" i="1" a="1"/>
  <c r="G2160" i="1" s="1"/>
  <c r="Q2162" i="1" a="1"/>
  <c r="Q2162" i="1" s="1"/>
  <c r="O2162" i="1" a="1"/>
  <c r="O2162" i="1"/>
  <c r="J2160" i="1" a="1"/>
  <c r="J2160" i="1" s="1"/>
  <c r="N2162" i="1" a="1"/>
  <c r="N2162" i="1" s="1"/>
  <c r="F2162" i="1" a="1"/>
  <c r="F2162" i="1" s="1"/>
  <c r="I2162" i="1" a="1"/>
  <c r="I2162" i="1" s="1"/>
  <c r="N2159" i="1" a="1"/>
  <c r="N2159" i="1" s="1"/>
  <c r="P2161" i="1" a="1"/>
  <c r="P2161" i="1" s="1"/>
  <c r="L2161" i="1" a="1"/>
  <c r="L2161" i="1" s="1"/>
  <c r="M2159" i="1" a="1"/>
  <c r="M2159" i="1" s="1"/>
  <c r="N2163" i="1" a="1"/>
  <c r="N2163" i="1" s="1"/>
  <c r="J2162" i="1" a="1"/>
  <c r="J2162" i="1" s="1"/>
  <c r="L2159" i="1" a="1"/>
  <c r="L2159" i="1" s="1"/>
  <c r="Q2160" i="1" a="1"/>
  <c r="Q2160" i="1"/>
  <c r="P2162" i="1" a="1"/>
  <c r="P2162" i="1" s="1"/>
  <c r="O2159" i="1" a="1"/>
  <c r="O2159" i="1" s="1"/>
  <c r="L2160" i="1" a="1"/>
  <c r="L2160" i="1" s="1"/>
  <c r="L2163" i="1" a="1"/>
  <c r="L2163" i="1" s="1"/>
  <c r="K2163" i="1" a="1"/>
  <c r="K2163" i="1" s="1"/>
  <c r="J2159" i="1" a="1"/>
  <c r="J2159" i="1" s="1"/>
  <c r="L2162" i="1" a="1"/>
  <c r="L2162" i="1" s="1"/>
  <c r="H2160" i="1" a="1"/>
  <c r="H2160" i="1" s="1"/>
  <c r="P2160" i="1" a="1"/>
  <c r="P2160" i="1" s="1"/>
  <c r="I2160" i="1" a="1"/>
  <c r="I2160" i="1" s="1"/>
  <c r="K2162" i="1" a="1"/>
  <c r="K2162" i="1" s="1"/>
  <c r="G2162" i="1" a="1"/>
  <c r="G2162" i="1" s="1"/>
  <c r="J2161" i="1" a="1"/>
  <c r="J2161" i="1" s="1"/>
  <c r="M2161" i="1" a="1"/>
  <c r="M2161" i="1"/>
  <c r="L2164" i="1" a="1"/>
  <c r="L2164" i="1"/>
  <c r="K2164" i="1" a="1"/>
  <c r="K2164" i="1" s="1"/>
  <c r="J2164" i="1" a="1"/>
  <c r="J2164" i="1" s="1"/>
  <c r="I2164" i="1" a="1"/>
  <c r="I2164" i="1" s="1"/>
  <c r="H2164" i="1" a="1"/>
  <c r="H2164" i="1" s="1"/>
  <c r="G2164" i="1" a="1"/>
  <c r="G2164" i="1" s="1"/>
  <c r="I2163" i="1" a="1"/>
  <c r="I2163" i="1" s="1"/>
  <c r="H2163" i="1" a="1"/>
  <c r="H2163" i="1" s="1"/>
  <c r="F2160" i="1" a="1"/>
  <c r="F2160" i="1" s="1"/>
  <c r="I2161" i="1" a="1"/>
  <c r="I2161" i="1" s="1"/>
  <c r="G2163" i="1" a="1"/>
  <c r="G2163" i="1" s="1"/>
  <c r="O2161" i="1" a="1"/>
  <c r="O2161" i="1" s="1"/>
  <c r="G2161" i="1" a="1"/>
  <c r="G2161" i="1" s="1"/>
  <c r="Q2156" i="1" a="1"/>
  <c r="Q2156" i="1"/>
  <c r="Q2154" i="1" a="1"/>
  <c r="Q2154" i="1"/>
  <c r="M2154" i="1" a="1"/>
  <c r="M2154" i="1"/>
  <c r="G2154" i="1" a="1"/>
  <c r="G2154" i="1" s="1"/>
  <c r="L2154" i="1" a="1"/>
  <c r="L2154" i="1" s="1"/>
  <c r="K2158" i="1" a="1"/>
  <c r="K2158" i="1" s="1"/>
  <c r="J2158" i="1" a="1"/>
  <c r="J2158" i="1" s="1"/>
  <c r="O2157" i="1" a="1"/>
  <c r="O2157" i="1" s="1"/>
  <c r="H2155" i="1" a="1"/>
  <c r="H2155" i="1" s="1"/>
  <c r="H2158" i="1" a="1"/>
  <c r="H2158" i="1" s="1"/>
  <c r="Q2155" i="1" a="1"/>
  <c r="Q2155" i="1"/>
  <c r="G2158" i="1" a="1"/>
  <c r="G2158" i="1" s="1"/>
  <c r="N2156" i="1" a="1"/>
  <c r="N2156" i="1"/>
  <c r="M2155" i="1" a="1"/>
  <c r="M2155" i="1" s="1"/>
  <c r="J2157" i="1" a="1"/>
  <c r="J2157" i="1"/>
  <c r="F2158" i="1" a="1"/>
  <c r="F2158" i="1"/>
  <c r="N2157" i="1" a="1"/>
  <c r="N2157" i="1"/>
  <c r="P2155" i="1" a="1"/>
  <c r="P2155" i="1" s="1"/>
  <c r="L2157" i="1" a="1"/>
  <c r="L2157" i="1"/>
  <c r="P2156" i="1" a="1"/>
  <c r="P2156" i="1" s="1"/>
  <c r="M2157" i="1" a="1"/>
  <c r="M2157" i="1" s="1"/>
  <c r="K2157" i="1" a="1"/>
  <c r="K2157" i="1" s="1"/>
  <c r="O2156" i="1" a="1"/>
  <c r="O2156" i="1" s="1"/>
  <c r="H2156" i="1" a="1"/>
  <c r="H2156" i="1" s="1"/>
  <c r="I2157" i="1" a="1"/>
  <c r="I2157" i="1" s="1"/>
  <c r="H2157" i="1" a="1"/>
  <c r="H2157" i="1" s="1"/>
  <c r="F2157" i="1" a="1"/>
  <c r="F2157" i="1" s="1"/>
  <c r="I2154" i="1" a="1"/>
  <c r="I2154" i="1" s="1"/>
  <c r="I2156" i="1" a="1"/>
  <c r="I2156" i="1"/>
  <c r="J2154" i="1" a="1"/>
  <c r="J2154" i="1" s="1"/>
  <c r="L2156" i="1" a="1"/>
  <c r="L2156" i="1" s="1"/>
  <c r="G2156" i="1" a="1"/>
  <c r="G2156" i="1" s="1"/>
  <c r="F2156" i="1" a="1"/>
  <c r="F2156" i="1" s="1"/>
  <c r="O2154" i="1" a="1"/>
  <c r="O2154" i="1"/>
  <c r="K2156" i="1" a="1"/>
  <c r="K2156" i="1"/>
  <c r="J2156" i="1" a="1"/>
  <c r="J2156" i="1" s="1"/>
  <c r="N2155" i="1" a="1"/>
  <c r="N2155" i="1" s="1"/>
  <c r="P2154" i="1" a="1"/>
  <c r="P2154" i="1" s="1"/>
  <c r="Q2153" i="1" a="1"/>
  <c r="Q2153" i="1" s="1"/>
  <c r="Q2157" i="1" a="1"/>
  <c r="Q2157" i="1" s="1"/>
  <c r="J2155" i="1" a="1"/>
  <c r="J2155" i="1" s="1"/>
  <c r="G2157" i="1" a="1"/>
  <c r="G2157" i="1" s="1"/>
  <c r="F2155" i="1" a="1"/>
  <c r="F2155" i="1"/>
  <c r="G2155" i="1" a="1"/>
  <c r="G2155" i="1"/>
  <c r="N2154" i="1" a="1"/>
  <c r="N2154" i="1" s="1"/>
  <c r="F2154" i="1" a="1"/>
  <c r="F2154" i="1" s="1"/>
  <c r="P2157" i="1" a="1"/>
  <c r="P2157" i="1" s="1"/>
  <c r="M2156" i="1" a="1"/>
  <c r="M2156" i="1" s="1"/>
  <c r="L2155" i="1" a="1"/>
  <c r="L2155" i="1" s="1"/>
  <c r="H2159" i="1" a="1"/>
  <c r="H2159" i="1"/>
  <c r="I2158" i="1" a="1"/>
  <c r="I2158" i="1" s="1"/>
  <c r="G2159" i="1" a="1"/>
  <c r="G2159" i="1" s="1"/>
  <c r="I2155" i="1" a="1"/>
  <c r="I2155" i="1" s="1"/>
  <c r="F2159" i="1" a="1"/>
  <c r="F2159" i="1" s="1"/>
  <c r="K2154" i="1" a="1"/>
  <c r="K2154" i="1" s="1"/>
  <c r="Q2158" i="1" a="1"/>
  <c r="Q2158" i="1" s="1"/>
  <c r="P2158" i="1" a="1"/>
  <c r="P2158" i="1"/>
  <c r="O2158" i="1" a="1"/>
  <c r="O2158" i="1"/>
  <c r="N2158" i="1" a="1"/>
  <c r="N2158" i="1" s="1"/>
  <c r="H2154" i="1" a="1"/>
  <c r="H2154" i="1" s="1"/>
  <c r="M2158" i="1" a="1"/>
  <c r="M2158" i="1"/>
  <c r="O2155" i="1" a="1"/>
  <c r="O2155" i="1" s="1"/>
  <c r="K2155" i="1" a="1"/>
  <c r="K2155" i="1" s="1"/>
  <c r="L2158" i="1" a="1"/>
  <c r="L2158" i="1" s="1"/>
  <c r="M2153" i="1" a="1"/>
  <c r="M2153" i="1" s="1"/>
  <c r="L2153" i="1" a="1"/>
  <c r="L2153" i="1" s="1"/>
  <c r="H2153" i="1" a="1"/>
  <c r="H2153" i="1" s="1"/>
  <c r="H2149" i="1" a="1"/>
  <c r="H2149" i="1" s="1"/>
  <c r="P2152" i="1" a="1"/>
  <c r="P2152" i="1" s="1"/>
  <c r="J2152" i="1" a="1"/>
  <c r="J2152" i="1" s="1"/>
  <c r="N2151" i="1" a="1"/>
  <c r="N2151" i="1"/>
  <c r="N2150" i="1" a="1"/>
  <c r="N2150" i="1"/>
  <c r="Q2148" i="1" a="1"/>
  <c r="Q2148" i="1" s="1"/>
  <c r="G2149" i="1" a="1"/>
  <c r="G2149" i="1" s="1"/>
  <c r="P2150" i="1" a="1"/>
  <c r="P2150" i="1" s="1"/>
  <c r="J2150" i="1" a="1"/>
  <c r="J2150" i="1" s="1"/>
  <c r="H2150" i="1" a="1"/>
  <c r="H2150" i="1" s="1"/>
  <c r="I2149" i="1" a="1"/>
  <c r="I2149" i="1" s="1"/>
  <c r="O2149" i="1" a="1"/>
  <c r="O2149" i="1"/>
  <c r="I2151" i="1" a="1"/>
  <c r="I2151" i="1"/>
  <c r="J2153" i="1" a="1"/>
  <c r="J2153" i="1" s="1"/>
  <c r="F2153" i="1" a="1"/>
  <c r="F2153" i="1" s="1"/>
  <c r="M2152" i="1" a="1"/>
  <c r="M2152" i="1" s="1"/>
  <c r="F2150" i="1" a="1"/>
  <c r="F2150" i="1" s="1"/>
  <c r="L2152" i="1" a="1"/>
  <c r="L2152" i="1"/>
  <c r="M2151" i="1" a="1"/>
  <c r="M2151" i="1"/>
  <c r="H2151" i="1" a="1"/>
  <c r="H2151" i="1" s="1"/>
  <c r="M2150" i="1" a="1"/>
  <c r="M2150" i="1" s="1"/>
  <c r="K2150" i="1" a="1"/>
  <c r="K2150" i="1"/>
  <c r="Q2152" i="1" a="1"/>
  <c r="Q2152" i="1"/>
  <c r="O2152" i="1" a="1"/>
  <c r="O2152" i="1" s="1"/>
  <c r="H2152" i="1" a="1"/>
  <c r="H2152" i="1" s="1"/>
  <c r="Q2151" i="1" a="1"/>
  <c r="Q2151" i="1" s="1"/>
  <c r="L2151" i="1" a="1"/>
  <c r="L2151" i="1" s="1"/>
  <c r="J2151" i="1" a="1"/>
  <c r="J2151" i="1" s="1"/>
  <c r="N2148" i="1" a="1"/>
  <c r="N2148" i="1" s="1"/>
  <c r="N2149" i="1" a="1"/>
  <c r="N2149" i="1" s="1"/>
  <c r="F2149" i="1" a="1"/>
  <c r="F2149" i="1" s="1"/>
  <c r="M2149" i="1" a="1"/>
  <c r="M2149" i="1"/>
  <c r="K2149" i="1" a="1"/>
  <c r="K2149" i="1"/>
  <c r="P2149" i="1" a="1"/>
  <c r="P2149" i="1"/>
  <c r="K2151" i="1" a="1"/>
  <c r="K2151" i="1" s="1"/>
  <c r="F2151" i="1" a="1"/>
  <c r="F2151" i="1"/>
  <c r="G2151" i="1" a="1"/>
  <c r="G2151" i="1" s="1"/>
  <c r="Q2150" i="1" a="1"/>
  <c r="Q2150" i="1" s="1"/>
  <c r="O2150" i="1" a="1"/>
  <c r="O2150" i="1"/>
  <c r="G2150" i="1" a="1"/>
  <c r="G2150" i="1" s="1"/>
  <c r="K2153" i="1" a="1"/>
  <c r="K2153" i="1" s="1"/>
  <c r="G2153" i="1" a="1"/>
  <c r="G2153" i="1" s="1"/>
  <c r="P2153" i="1" a="1"/>
  <c r="P2153" i="1" s="1"/>
  <c r="I2153" i="1" a="1"/>
  <c r="I2153" i="1" s="1"/>
  <c r="J2149" i="1" a="1"/>
  <c r="J2149" i="1" s="1"/>
  <c r="F2152" i="1" a="1"/>
  <c r="F2152" i="1"/>
  <c r="I2152" i="1" a="1"/>
  <c r="I2152" i="1"/>
  <c r="M2148" i="1" a="1"/>
  <c r="M2148" i="1"/>
  <c r="Q2149" i="1" a="1"/>
  <c r="Q2149" i="1" s="1"/>
  <c r="G2152" i="1" a="1"/>
  <c r="G2152" i="1" s="1"/>
  <c r="O2151" i="1" a="1"/>
  <c r="O2151" i="1" s="1"/>
  <c r="O2148" i="1" a="1"/>
  <c r="O2148" i="1" s="1"/>
  <c r="O2153" i="1" a="1"/>
  <c r="O2153" i="1" s="1"/>
  <c r="L2150" i="1" a="1"/>
  <c r="L2150" i="1" s="1"/>
  <c r="L2149" i="1" a="1"/>
  <c r="L2149" i="1" s="1"/>
  <c r="P2148" i="1" a="1"/>
  <c r="P2148" i="1" s="1"/>
  <c r="N2153" i="1" a="1"/>
  <c r="N2153" i="1"/>
  <c r="N2152" i="1" a="1"/>
  <c r="N2152" i="1"/>
  <c r="I2150" i="1" a="1"/>
  <c r="I2150" i="1" s="1"/>
  <c r="K2152" i="1" a="1"/>
  <c r="K2152" i="1"/>
  <c r="P2151" i="1" a="1"/>
  <c r="P2151" i="1"/>
  <c r="P2145" i="1" a="1"/>
  <c r="P2145" i="1"/>
  <c r="M2147" i="1" a="1"/>
  <c r="M2147" i="1" s="1"/>
  <c r="G2147" i="1" a="1"/>
  <c r="G2147" i="1"/>
  <c r="K2147" i="1" a="1"/>
  <c r="K2147" i="1" s="1"/>
  <c r="L2148" i="1" a="1"/>
  <c r="L2148" i="1" s="1"/>
  <c r="K2148" i="1" a="1"/>
  <c r="K2148" i="1" s="1"/>
  <c r="J2148" i="1" a="1"/>
  <c r="J2148" i="1" s="1"/>
  <c r="F2148" i="1" a="1"/>
  <c r="F2148" i="1" s="1"/>
  <c r="I2148" i="1" a="1"/>
  <c r="I2148" i="1" s="1"/>
  <c r="Q2143" i="1" a="1"/>
  <c r="Q2143" i="1" s="1"/>
  <c r="L2143" i="1" a="1"/>
  <c r="L2143" i="1" s="1"/>
  <c r="H2148" i="1" a="1"/>
  <c r="H2148" i="1" s="1"/>
  <c r="N2146" i="1" a="1"/>
  <c r="N2146" i="1"/>
  <c r="J2146" i="1" a="1"/>
  <c r="J2146" i="1"/>
  <c r="N2144" i="1" a="1"/>
  <c r="N2144" i="1"/>
  <c r="G2148" i="1" a="1"/>
  <c r="G2148" i="1" s="1"/>
  <c r="Q2145" i="1" a="1"/>
  <c r="Q2145" i="1" s="1"/>
  <c r="Q2147" i="1" a="1"/>
  <c r="Q2147" i="1" s="1"/>
  <c r="I2145" i="1" a="1"/>
  <c r="I2145" i="1" s="1"/>
  <c r="P2147" i="1" a="1"/>
  <c r="P2147" i="1" s="1"/>
  <c r="L2147" i="1" a="1"/>
  <c r="L2147" i="1" s="1"/>
  <c r="G2145" i="1" a="1"/>
  <c r="G2145" i="1"/>
  <c r="J2147" i="1" a="1"/>
  <c r="J2147" i="1"/>
  <c r="I2147" i="1" a="1"/>
  <c r="I2147" i="1" s="1"/>
  <c r="H2147" i="1" a="1"/>
  <c r="H2147" i="1" s="1"/>
  <c r="J2145" i="1" a="1"/>
  <c r="J2145" i="1" s="1"/>
  <c r="M2143" i="1" a="1"/>
  <c r="M2143" i="1" s="1"/>
  <c r="Q2146" i="1" a="1"/>
  <c r="Q2146" i="1" s="1"/>
  <c r="J2144" i="1" a="1"/>
  <c r="J2144" i="1"/>
  <c r="P2146" i="1" a="1"/>
  <c r="P2146" i="1" s="1"/>
  <c r="O2146" i="1" a="1"/>
  <c r="O2146" i="1" s="1"/>
  <c r="H2146" i="1" a="1"/>
  <c r="H2146" i="1" s="1"/>
  <c r="G2144" i="1" a="1"/>
  <c r="G2144" i="1" s="1"/>
  <c r="N2145" i="1" a="1"/>
  <c r="N2145" i="1" s="1"/>
  <c r="P2144" i="1" a="1"/>
  <c r="P2144" i="1" s="1"/>
  <c r="M2144" i="1" a="1"/>
  <c r="M2144" i="1" s="1"/>
  <c r="M2145" i="1" a="1"/>
  <c r="M2145" i="1" s="1"/>
  <c r="I2144" i="1" a="1"/>
  <c r="I2144" i="1" s="1"/>
  <c r="H2144" i="1" a="1"/>
  <c r="H2144" i="1" s="1"/>
  <c r="O2147" i="1" a="1"/>
  <c r="O2147" i="1" s="1"/>
  <c r="N2147" i="1" a="1"/>
  <c r="N2147" i="1"/>
  <c r="K2146" i="1" a="1"/>
  <c r="K2146" i="1"/>
  <c r="F2145" i="1" a="1"/>
  <c r="F2145" i="1" s="1"/>
  <c r="Q2144" i="1" a="1"/>
  <c r="Q2144" i="1" s="1"/>
  <c r="O2143" i="1" a="1"/>
  <c r="O2143" i="1" s="1"/>
  <c r="P2143" i="1" a="1"/>
  <c r="P2143" i="1" s="1"/>
  <c r="F2147" i="1" a="1"/>
  <c r="F2147" i="1" s="1"/>
  <c r="O2145" i="1" a="1"/>
  <c r="O2145" i="1"/>
  <c r="N2143" i="1" a="1"/>
  <c r="N2143" i="1" s="1"/>
  <c r="L2145" i="1" a="1"/>
  <c r="L2145" i="1" s="1"/>
  <c r="K2145" i="1" a="1"/>
  <c r="K2145" i="1" s="1"/>
  <c r="H2145" i="1" a="1"/>
  <c r="H2145" i="1" s="1"/>
  <c r="F2144" i="1" a="1"/>
  <c r="F2144" i="1" s="1"/>
  <c r="O2144" i="1" a="1"/>
  <c r="O2144" i="1" s="1"/>
  <c r="M2146" i="1" a="1"/>
  <c r="M2146" i="1"/>
  <c r="L2146" i="1" a="1"/>
  <c r="L2146" i="1"/>
  <c r="G2146" i="1" a="1"/>
  <c r="G2146" i="1" s="1"/>
  <c r="I2146" i="1" a="1"/>
  <c r="I2146" i="1" s="1"/>
  <c r="F2146" i="1" a="1"/>
  <c r="F2146" i="1" s="1"/>
  <c r="K2144" i="1" a="1"/>
  <c r="K2144" i="1" s="1"/>
  <c r="L2144" i="1" a="1"/>
  <c r="L2144" i="1" s="1"/>
  <c r="H2140" i="1" a="1"/>
  <c r="H2140" i="1" s="1"/>
  <c r="P2141" i="1" a="1"/>
  <c r="P2141" i="1"/>
  <c r="O2141" i="1" a="1"/>
  <c r="O2141" i="1"/>
  <c r="L2140" i="1" a="1"/>
  <c r="L2140" i="1"/>
  <c r="M2141" i="1" a="1"/>
  <c r="M2141" i="1" s="1"/>
  <c r="I2140" i="1" a="1"/>
  <c r="I2140" i="1" s="1"/>
  <c r="G2141" i="1" a="1"/>
  <c r="G2141" i="1" s="1"/>
  <c r="M2140" i="1" a="1"/>
  <c r="M2140" i="1" s="1"/>
  <c r="Q2139" i="1" a="1"/>
  <c r="Q2139" i="1"/>
  <c r="K2139" i="1" a="1"/>
  <c r="K2139" i="1"/>
  <c r="F2139" i="1" a="1"/>
  <c r="F2139" i="1" s="1"/>
  <c r="G2139" i="1" a="1"/>
  <c r="G2139" i="1" s="1"/>
  <c r="F2140" i="1" a="1"/>
  <c r="F2140" i="1" s="1"/>
  <c r="N2139" i="1" a="1"/>
  <c r="N2139" i="1" s="1"/>
  <c r="I2139" i="1" a="1"/>
  <c r="I2139" i="1" s="1"/>
  <c r="P2138" i="1" a="1"/>
  <c r="P2138" i="1" s="1"/>
  <c r="K2143" i="1" a="1"/>
  <c r="K2143" i="1"/>
  <c r="P2140" i="1" a="1"/>
  <c r="P2140" i="1" s="1"/>
  <c r="J2143" i="1" a="1"/>
  <c r="J2143" i="1" s="1"/>
  <c r="I2143" i="1" a="1"/>
  <c r="I2143" i="1" s="1"/>
  <c r="H2143" i="1" a="1"/>
  <c r="H2143" i="1" s="1"/>
  <c r="H2139" i="1" a="1"/>
  <c r="H2139" i="1"/>
  <c r="G2140" i="1" a="1"/>
  <c r="G2140" i="1"/>
  <c r="G2143" i="1" a="1"/>
  <c r="G2143" i="1"/>
  <c r="F2143" i="1" a="1"/>
  <c r="F2143" i="1" s="1"/>
  <c r="O2138" i="1" a="1"/>
  <c r="O2138" i="1" s="1"/>
  <c r="K2140" i="1" a="1"/>
  <c r="K2140" i="1" s="1"/>
  <c r="K2138" i="1" a="1"/>
  <c r="K2138" i="1" s="1"/>
  <c r="N2140" i="1" a="1"/>
  <c r="N2140" i="1" s="1"/>
  <c r="Q2142" i="1" a="1"/>
  <c r="Q2142" i="1" s="1"/>
  <c r="P2139" i="1" a="1"/>
  <c r="P2139" i="1" s="1"/>
  <c r="J2138" i="1" a="1"/>
  <c r="J2138" i="1"/>
  <c r="P2142" i="1" a="1"/>
  <c r="P2142" i="1"/>
  <c r="O2142" i="1" a="1"/>
  <c r="O2142" i="1"/>
  <c r="N2142" i="1" a="1"/>
  <c r="N2142" i="1" s="1"/>
  <c r="M2142" i="1" a="1"/>
  <c r="M2142" i="1" s="1"/>
  <c r="J2141" i="1" a="1"/>
  <c r="J2141" i="1" s="1"/>
  <c r="M2139" i="1" a="1"/>
  <c r="M2139" i="1"/>
  <c r="F2141" i="1" a="1"/>
  <c r="F2141" i="1" s="1"/>
  <c r="Q2138" i="1" a="1"/>
  <c r="Q2138" i="1" s="1"/>
  <c r="H2138" i="1" a="1"/>
  <c r="H2138" i="1" s="1"/>
  <c r="L2142" i="1" a="1"/>
  <c r="L2142" i="1"/>
  <c r="F2142" i="1" a="1"/>
  <c r="F2142" i="1" s="1"/>
  <c r="N2141" i="1" a="1"/>
  <c r="N2141" i="1" s="1"/>
  <c r="L2139" i="1" a="1"/>
  <c r="L2139" i="1" s="1"/>
  <c r="M2138" i="1" a="1"/>
  <c r="M2138" i="1" s="1"/>
  <c r="J2140" i="1" a="1"/>
  <c r="J2140" i="1"/>
  <c r="K2142" i="1" a="1"/>
  <c r="K2142" i="1"/>
  <c r="J2142" i="1" a="1"/>
  <c r="J2142" i="1" s="1"/>
  <c r="H2141" i="1" a="1"/>
  <c r="H2141" i="1"/>
  <c r="I2138" i="1" a="1"/>
  <c r="I2138" i="1" s="1"/>
  <c r="K2141" i="1" a="1"/>
  <c r="K2141" i="1"/>
  <c r="I2142" i="1" a="1"/>
  <c r="I2142" i="1" s="1"/>
  <c r="N2138" i="1" a="1"/>
  <c r="N2138" i="1" s="1"/>
  <c r="L2141" i="1" a="1"/>
  <c r="L2141" i="1" s="1"/>
  <c r="L2138" i="1" a="1"/>
  <c r="L2138" i="1" s="1"/>
  <c r="O2139" i="1" a="1"/>
  <c r="O2139" i="1"/>
  <c r="H2142" i="1" a="1"/>
  <c r="H2142" i="1" s="1"/>
  <c r="Q2141" i="1" a="1"/>
  <c r="Q2141" i="1" s="1"/>
  <c r="Q2140" i="1" a="1"/>
  <c r="Q2140" i="1" s="1"/>
  <c r="G2142" i="1" a="1"/>
  <c r="G2142" i="1" s="1"/>
  <c r="J2139" i="1" a="1"/>
  <c r="J2139" i="1" s="1"/>
  <c r="I2141" i="1" a="1"/>
  <c r="I2141" i="1" s="1"/>
  <c r="O2140" i="1" a="1"/>
  <c r="O2140" i="1"/>
  <c r="O2133" i="1" a="1"/>
  <c r="O2133" i="1"/>
  <c r="P2133" i="1" a="1"/>
  <c r="P2133" i="1" s="1"/>
  <c r="I2134" i="1" a="1"/>
  <c r="I2134" i="1" s="1"/>
  <c r="K2134" i="1" a="1"/>
  <c r="K2134" i="1"/>
  <c r="Q2136" i="1" a="1"/>
  <c r="Q2136" i="1" s="1"/>
  <c r="Q2135" i="1" a="1"/>
  <c r="Q2135" i="1" s="1"/>
  <c r="L2133" i="1" a="1"/>
  <c r="L2133" i="1"/>
  <c r="N2135" i="1" a="1"/>
  <c r="N2135" i="1" s="1"/>
  <c r="J2133" i="1" a="1"/>
  <c r="J2133" i="1" s="1"/>
  <c r="K2135" i="1" a="1"/>
  <c r="K2135" i="1" s="1"/>
  <c r="N2136" i="1" a="1"/>
  <c r="N2136" i="1" s="1"/>
  <c r="F2138" i="1" a="1"/>
  <c r="F2138" i="1" s="1"/>
  <c r="K2136" i="1" a="1"/>
  <c r="K2136" i="1" s="1"/>
  <c r="I2135" i="1" a="1"/>
  <c r="I2135" i="1" s="1"/>
  <c r="H2133" i="1" a="1"/>
  <c r="H2133" i="1" s="1"/>
  <c r="M2136" i="1" a="1"/>
  <c r="M2136" i="1" s="1"/>
  <c r="G2138" i="1" a="1"/>
  <c r="G2138" i="1" s="1"/>
  <c r="Q2137" i="1" a="1"/>
  <c r="Q2137" i="1"/>
  <c r="I2137" i="1" a="1"/>
  <c r="I2137" i="1"/>
  <c r="F2136" i="1" a="1"/>
  <c r="F2136" i="1" s="1"/>
  <c r="M2137" i="1" a="1"/>
  <c r="M2137" i="1" s="1"/>
  <c r="M2135" i="1" a="1"/>
  <c r="M2135" i="1"/>
  <c r="G2135" i="1" a="1"/>
  <c r="G2135" i="1" s="1"/>
  <c r="L2135" i="1" a="1"/>
  <c r="L2135" i="1" s="1"/>
  <c r="P2137" i="1" a="1"/>
  <c r="P2137" i="1" s="1"/>
  <c r="O2137" i="1" a="1"/>
  <c r="O2137" i="1" s="1"/>
  <c r="N2137" i="1" a="1"/>
  <c r="N2137" i="1" s="1"/>
  <c r="G2137" i="1" a="1"/>
  <c r="G2137" i="1"/>
  <c r="P2134" i="1" a="1"/>
  <c r="P2134" i="1" s="1"/>
  <c r="N2133" i="1" a="1"/>
  <c r="N2133" i="1"/>
  <c r="H2134" i="1" a="1"/>
  <c r="H2134" i="1" s="1"/>
  <c r="F2135" i="1" a="1"/>
  <c r="F2135" i="1" s="1"/>
  <c r="F2137" i="1" a="1"/>
  <c r="F2137" i="1"/>
  <c r="L2136" i="1" a="1"/>
  <c r="L2136" i="1" s="1"/>
  <c r="H2136" i="1" a="1"/>
  <c r="H2136" i="1"/>
  <c r="M2133" i="1" a="1"/>
  <c r="M2133" i="1" s="1"/>
  <c r="N2134" i="1" a="1"/>
  <c r="N2134" i="1" s="1"/>
  <c r="Q2133" i="1" a="1"/>
  <c r="Q2133" i="1"/>
  <c r="P2136" i="1" a="1"/>
  <c r="P2136" i="1" s="1"/>
  <c r="I2133" i="1" a="1"/>
  <c r="I2133" i="1" s="1"/>
  <c r="O2135" i="1" a="1"/>
  <c r="O2135" i="1" s="1"/>
  <c r="G2136" i="1" a="1"/>
  <c r="G2136" i="1"/>
  <c r="O2134" i="1" a="1"/>
  <c r="O2134" i="1"/>
  <c r="L2137" i="1" a="1"/>
  <c r="L2137" i="1" s="1"/>
  <c r="K2137" i="1" a="1"/>
  <c r="K2137" i="1" s="1"/>
  <c r="J2137" i="1" a="1"/>
  <c r="J2137" i="1" s="1"/>
  <c r="H2137" i="1" a="1"/>
  <c r="H2137" i="1"/>
  <c r="G2134" i="1" a="1"/>
  <c r="G2134" i="1"/>
  <c r="M2134" i="1" a="1"/>
  <c r="M2134" i="1" s="1"/>
  <c r="F2133" i="1" a="1"/>
  <c r="F2133" i="1" s="1"/>
  <c r="O2136" i="1" a="1"/>
  <c r="O2136" i="1" s="1"/>
  <c r="Q2134" i="1" a="1"/>
  <c r="Q2134" i="1" s="1"/>
  <c r="J2136" i="1" a="1"/>
  <c r="J2136" i="1"/>
  <c r="I2136" i="1" a="1"/>
  <c r="I2136" i="1" s="1"/>
  <c r="P2135" i="1" a="1"/>
  <c r="P2135" i="1" s="1"/>
  <c r="J2135" i="1" a="1"/>
  <c r="J2135" i="1"/>
  <c r="F2134" i="1" a="1"/>
  <c r="F2134" i="1"/>
  <c r="H2135" i="1" a="1"/>
  <c r="H2135" i="1"/>
  <c r="L2134" i="1" a="1"/>
  <c r="L2134" i="1" s="1"/>
  <c r="K2133" i="1" a="1"/>
  <c r="K2133" i="1" s="1"/>
  <c r="P2132" i="1" a="1"/>
  <c r="P2132" i="1"/>
  <c r="G2133" i="1" a="1"/>
  <c r="G2133" i="1" s="1"/>
  <c r="Q2132" i="1" a="1"/>
  <c r="Q2132" i="1"/>
  <c r="J2134" i="1" a="1"/>
  <c r="J2134" i="1" s="1"/>
  <c r="H2130" i="1" a="1"/>
  <c r="H2130" i="1" s="1"/>
  <c r="M2131" i="1" a="1"/>
  <c r="M2131" i="1" s="1"/>
  <c r="K2130" i="1" a="1"/>
  <c r="K2130" i="1"/>
  <c r="O2129" i="1" a="1"/>
  <c r="O2129" i="1" s="1"/>
  <c r="N2129" i="1" a="1"/>
  <c r="N2129" i="1" s="1"/>
  <c r="P2127" i="1" a="1"/>
  <c r="P2127" i="1"/>
  <c r="K2128" i="1" a="1"/>
  <c r="K2128" i="1"/>
  <c r="J2132" i="1" a="1"/>
  <c r="J2132" i="1"/>
  <c r="O2132" i="1" a="1"/>
  <c r="O2132" i="1" s="1"/>
  <c r="N2132" i="1" a="1"/>
  <c r="N2132" i="1"/>
  <c r="N2127" i="1" a="1"/>
  <c r="N2127" i="1" s="1"/>
  <c r="L2128" i="1" a="1"/>
  <c r="L2128" i="1" s="1"/>
  <c r="K2132" i="1" a="1"/>
  <c r="K2132" i="1" s="1"/>
  <c r="H2132" i="1" a="1"/>
  <c r="H2132" i="1"/>
  <c r="P2131" i="1" a="1"/>
  <c r="P2131" i="1" s="1"/>
  <c r="H2131" i="1" a="1"/>
  <c r="H2131" i="1" s="1"/>
  <c r="O2127" i="1" a="1"/>
  <c r="O2127" i="1" s="1"/>
  <c r="G2132" i="1" a="1"/>
  <c r="G2132" i="1" s="1"/>
  <c r="N2131" i="1" a="1"/>
  <c r="N2131" i="1" s="1"/>
  <c r="J2130" i="1" a="1"/>
  <c r="J2130" i="1" s="1"/>
  <c r="J2128" i="1" a="1"/>
  <c r="J2128" i="1"/>
  <c r="Q2131" i="1" a="1"/>
  <c r="Q2131" i="1"/>
  <c r="L2131" i="1" a="1"/>
  <c r="L2131" i="1" s="1"/>
  <c r="I2131" i="1" a="1"/>
  <c r="I2131" i="1" s="1"/>
  <c r="F2129" i="1" a="1"/>
  <c r="F2129" i="1"/>
  <c r="G2130" i="1" a="1"/>
  <c r="G2130" i="1"/>
  <c r="F2131" i="1" a="1"/>
  <c r="F2131" i="1" s="1"/>
  <c r="M2128" i="1" a="1"/>
  <c r="M2128" i="1" s="1"/>
  <c r="F2132" i="1" a="1"/>
  <c r="F2132" i="1" s="1"/>
  <c r="F2128" i="1" a="1"/>
  <c r="F2128" i="1"/>
  <c r="P2129" i="1" a="1"/>
  <c r="P2129" i="1"/>
  <c r="Q2129" i="1" a="1"/>
  <c r="Q2129" i="1" s="1"/>
  <c r="Q2128" i="1" a="1"/>
  <c r="Q2128" i="1" s="1"/>
  <c r="O2131" i="1" a="1"/>
  <c r="O2131" i="1"/>
  <c r="O2130" i="1" a="1"/>
  <c r="O2130" i="1"/>
  <c r="K2131" i="1" a="1"/>
  <c r="K2131" i="1"/>
  <c r="Q2130" i="1" a="1"/>
  <c r="Q2130" i="1" s="1"/>
  <c r="L2129" i="1" a="1"/>
  <c r="L2129" i="1" s="1"/>
  <c r="O2128" i="1" a="1"/>
  <c r="O2128" i="1" s="1"/>
  <c r="I2128" i="1" a="1"/>
  <c r="I2128" i="1" s="1"/>
  <c r="N2128" i="1" a="1"/>
  <c r="N2128" i="1"/>
  <c r="M2130" i="1" a="1"/>
  <c r="M2130" i="1" s="1"/>
  <c r="M2127" i="1" a="1"/>
  <c r="M2127" i="1"/>
  <c r="L2130" i="1" a="1"/>
  <c r="L2130" i="1" s="1"/>
  <c r="P2128" i="1" a="1"/>
  <c r="P2128" i="1"/>
  <c r="F2130" i="1" a="1"/>
  <c r="F2130" i="1" s="1"/>
  <c r="H2129" i="1" a="1"/>
  <c r="H2129" i="1" s="1"/>
  <c r="K2129" i="1" a="1"/>
  <c r="K2129" i="1"/>
  <c r="Q2127" i="1" a="1"/>
  <c r="Q2127" i="1" s="1"/>
  <c r="I2130" i="1" a="1"/>
  <c r="I2130" i="1"/>
  <c r="M2132" i="1" a="1"/>
  <c r="M2132" i="1" s="1"/>
  <c r="L2132" i="1" a="1"/>
  <c r="L2132" i="1" s="1"/>
  <c r="I2132" i="1" a="1"/>
  <c r="I2132" i="1" s="1"/>
  <c r="G2129" i="1" a="1"/>
  <c r="G2129" i="1" s="1"/>
  <c r="J2131" i="1" a="1"/>
  <c r="J2131" i="1"/>
  <c r="J2129" i="1" a="1"/>
  <c r="J2129" i="1" s="1"/>
  <c r="G2131" i="1" a="1"/>
  <c r="G2131" i="1"/>
  <c r="N2130" i="1" a="1"/>
  <c r="N2130" i="1"/>
  <c r="I2129" i="1" a="1"/>
  <c r="I2129" i="1"/>
  <c r="L2127" i="1" a="1"/>
  <c r="L2127" i="1" s="1"/>
  <c r="H2128" i="1" a="1"/>
  <c r="H2128" i="1" s="1"/>
  <c r="P2130" i="1" a="1"/>
  <c r="P2130" i="1"/>
  <c r="M2129" i="1" a="1"/>
  <c r="M2129" i="1"/>
  <c r="G2128" i="1" a="1"/>
  <c r="G2128" i="1"/>
  <c r="J2123" i="1" a="1"/>
  <c r="J2123" i="1" s="1"/>
  <c r="I2123" i="1" a="1"/>
  <c r="I2123" i="1" s="1"/>
  <c r="K2127" i="1" a="1"/>
  <c r="K2127" i="1" s="1"/>
  <c r="J2127" i="1" a="1"/>
  <c r="J2127" i="1" s="1"/>
  <c r="M2126" i="1" a="1"/>
  <c r="M2126" i="1" s="1"/>
  <c r="M2124" i="1" a="1"/>
  <c r="M2124" i="1" s="1"/>
  <c r="I2127" i="1" a="1"/>
  <c r="I2127" i="1" s="1"/>
  <c r="O2123" i="1" a="1"/>
  <c r="O2123" i="1"/>
  <c r="G2127" i="1" a="1"/>
  <c r="G2127" i="1" s="1"/>
  <c r="J2122" i="1" a="1"/>
  <c r="J2122" i="1"/>
  <c r="L2126" i="1" a="1"/>
  <c r="L2126" i="1" s="1"/>
  <c r="F2126" i="1" a="1"/>
  <c r="F2126" i="1" s="1"/>
  <c r="G2125" i="1" a="1"/>
  <c r="G2125" i="1"/>
  <c r="K2126" i="1" a="1"/>
  <c r="K2126" i="1"/>
  <c r="H2123" i="1" a="1"/>
  <c r="H2123" i="1" s="1"/>
  <c r="I2126" i="1" a="1"/>
  <c r="I2126" i="1" s="1"/>
  <c r="H2122" i="1" a="1"/>
  <c r="H2122" i="1" s="1"/>
  <c r="G2124" i="1" a="1"/>
  <c r="G2124" i="1" s="1"/>
  <c r="H2126" i="1" a="1"/>
  <c r="H2126" i="1" s="1"/>
  <c r="G2126" i="1" a="1"/>
  <c r="G2126" i="1" s="1"/>
  <c r="H2125" i="1" a="1"/>
  <c r="H2125" i="1" s="1"/>
  <c r="O2125" i="1" a="1"/>
  <c r="O2125" i="1" s="1"/>
  <c r="J2125" i="1" a="1"/>
  <c r="J2125" i="1" s="1"/>
  <c r="P2122" i="1" a="1"/>
  <c r="P2122" i="1" s="1"/>
  <c r="N2123" i="1" a="1"/>
  <c r="N2123" i="1" s="1"/>
  <c r="K2123" i="1" a="1"/>
  <c r="K2123" i="1" s="1"/>
  <c r="L2122" i="1" a="1"/>
  <c r="L2122" i="1"/>
  <c r="P2125" i="1" a="1"/>
  <c r="P2125" i="1"/>
  <c r="G2123" i="1" a="1"/>
  <c r="G2123" i="1" s="1"/>
  <c r="F2123" i="1" a="1"/>
  <c r="F2123" i="1"/>
  <c r="P2123" i="1" a="1"/>
  <c r="P2123" i="1"/>
  <c r="Q2126" i="1" a="1"/>
  <c r="Q2126" i="1" s="1"/>
  <c r="N2125" i="1" a="1"/>
  <c r="N2125" i="1" s="1"/>
  <c r="K2122" i="1" a="1"/>
  <c r="K2122" i="1" s="1"/>
  <c r="K2124" i="1" a="1"/>
  <c r="K2124" i="1" s="1"/>
  <c r="H2124" i="1" a="1"/>
  <c r="H2124" i="1"/>
  <c r="H2127" i="1" a="1"/>
  <c r="H2127" i="1" s="1"/>
  <c r="M2125" i="1" a="1"/>
  <c r="M2125" i="1" s="1"/>
  <c r="K2125" i="1" a="1"/>
  <c r="K2125" i="1" s="1"/>
  <c r="N2124" i="1" a="1"/>
  <c r="N2124" i="1" s="1"/>
  <c r="F2124" i="1" a="1"/>
  <c r="F2124" i="1"/>
  <c r="F2127" i="1" a="1"/>
  <c r="F2127" i="1" s="1"/>
  <c r="I2125" i="1" a="1"/>
  <c r="I2125" i="1" s="1"/>
  <c r="J2124" i="1" a="1"/>
  <c r="J2124" i="1" s="1"/>
  <c r="M2123" i="1" a="1"/>
  <c r="M2123" i="1"/>
  <c r="Q2122" i="1" a="1"/>
  <c r="Q2122" i="1"/>
  <c r="M2122" i="1" a="1"/>
  <c r="M2122" i="1" s="1"/>
  <c r="Q2125" i="1" a="1"/>
  <c r="Q2125" i="1" s="1"/>
  <c r="O2124" i="1" a="1"/>
  <c r="O2124" i="1" s="1"/>
  <c r="Q2124" i="1" a="1"/>
  <c r="Q2124" i="1" s="1"/>
  <c r="L2125" i="1" a="1"/>
  <c r="L2125" i="1" s="1"/>
  <c r="I2124" i="1" a="1"/>
  <c r="I2124" i="1" s="1"/>
  <c r="P2126" i="1" a="1"/>
  <c r="P2126" i="1" s="1"/>
  <c r="O2122" i="1" a="1"/>
  <c r="O2122" i="1"/>
  <c r="N2126" i="1" a="1"/>
  <c r="N2126" i="1"/>
  <c r="O2126" i="1" a="1"/>
  <c r="O2126" i="1"/>
  <c r="N2122" i="1" a="1"/>
  <c r="N2122" i="1" s="1"/>
  <c r="J2126" i="1" a="1"/>
  <c r="J2126" i="1" s="1"/>
  <c r="Q2123" i="1" a="1"/>
  <c r="Q2123" i="1" s="1"/>
  <c r="I2122" i="1" a="1"/>
  <c r="I2122" i="1"/>
  <c r="F2125" i="1" a="1"/>
  <c r="F2125" i="1" s="1"/>
  <c r="L2123" i="1" a="1"/>
  <c r="L2123" i="1" s="1"/>
  <c r="P2124" i="1" a="1"/>
  <c r="P2124" i="1" s="1"/>
  <c r="L2124" i="1" a="1"/>
  <c r="L2124" i="1" s="1"/>
  <c r="Q2120" i="1" a="1"/>
  <c r="Q2120" i="1" s="1"/>
  <c r="F2121" i="1" a="1"/>
  <c r="F2121" i="1" s="1"/>
  <c r="I2118" i="1" a="1"/>
  <c r="I2118" i="1" s="1"/>
  <c r="O2120" i="1" a="1"/>
  <c r="O2120" i="1" s="1"/>
  <c r="I2117" i="1" a="1"/>
  <c r="I2117" i="1"/>
  <c r="F2117" i="1" a="1"/>
  <c r="F2117" i="1" s="1"/>
  <c r="M2117" i="1" a="1"/>
  <c r="M2117" i="1" s="1"/>
  <c r="H2120" i="1" a="1"/>
  <c r="H2120" i="1"/>
  <c r="P2120" i="1" a="1"/>
  <c r="P2120" i="1" s="1"/>
  <c r="G2120" i="1" a="1"/>
  <c r="G2120" i="1"/>
  <c r="L2118" i="1" a="1"/>
  <c r="L2118" i="1" s="1"/>
  <c r="G2117" i="1" a="1"/>
  <c r="G2117" i="1" s="1"/>
  <c r="F2118" i="1" a="1"/>
  <c r="F2118" i="1" s="1"/>
  <c r="K2120" i="1" a="1"/>
  <c r="K2120" i="1" s="1"/>
  <c r="P2117" i="1" a="1"/>
  <c r="P2117" i="1" s="1"/>
  <c r="O2119" i="1" a="1"/>
  <c r="O2119" i="1" s="1"/>
  <c r="M2119" i="1" a="1"/>
  <c r="M2119" i="1" s="1"/>
  <c r="L2119" i="1" a="1"/>
  <c r="L2119" i="1"/>
  <c r="I2119" i="1" a="1"/>
  <c r="I2119" i="1" s="1"/>
  <c r="F2119" i="1" a="1"/>
  <c r="F2119" i="1"/>
  <c r="M2118" i="1" a="1"/>
  <c r="M2118" i="1" s="1"/>
  <c r="Q2118" i="1" a="1"/>
  <c r="Q2118" i="1" s="1"/>
  <c r="H2119" i="1" a="1"/>
  <c r="H2119" i="1" s="1"/>
  <c r="L2117" i="1" a="1"/>
  <c r="L2117" i="1"/>
  <c r="F2122" i="1" a="1"/>
  <c r="F2122" i="1" s="1"/>
  <c r="J2120" i="1" a="1"/>
  <c r="J2120" i="1"/>
  <c r="O2118" i="1" a="1"/>
  <c r="O2118" i="1"/>
  <c r="N2118" i="1" a="1"/>
  <c r="N2118" i="1" s="1"/>
  <c r="N2117" i="1" a="1"/>
  <c r="N2117" i="1" s="1"/>
  <c r="O2117" i="1" a="1"/>
  <c r="O2117" i="1" s="1"/>
  <c r="H2117" i="1" a="1"/>
  <c r="H2117" i="1" s="1"/>
  <c r="G2119" i="1" a="1"/>
  <c r="G2119" i="1"/>
  <c r="N2121" i="1" a="1"/>
  <c r="N2121" i="1" s="1"/>
  <c r="M2121" i="1" a="1"/>
  <c r="M2121" i="1" s="1"/>
  <c r="J2121" i="1" a="1"/>
  <c r="J2121" i="1" s="1"/>
  <c r="I2121" i="1" a="1"/>
  <c r="I2121" i="1" s="1"/>
  <c r="P2119" i="1" a="1"/>
  <c r="P2119" i="1"/>
  <c r="K2119" i="1" a="1"/>
  <c r="K2119" i="1" s="1"/>
  <c r="J2119" i="1" a="1"/>
  <c r="J2119" i="1"/>
  <c r="P2118" i="1" a="1"/>
  <c r="P2118" i="1" s="1"/>
  <c r="Q2116" i="1" a="1"/>
  <c r="Q2116" i="1"/>
  <c r="J2118" i="1" a="1"/>
  <c r="J2118" i="1" s="1"/>
  <c r="G2118" i="1" a="1"/>
  <c r="G2118" i="1" s="1"/>
  <c r="J2117" i="1" a="1"/>
  <c r="J2117" i="1" s="1"/>
  <c r="Q2117" i="1" a="1"/>
  <c r="Q2117" i="1" s="1"/>
  <c r="K2118" i="1" a="1"/>
  <c r="K2118" i="1"/>
  <c r="H2118" i="1" a="1"/>
  <c r="H2118" i="1"/>
  <c r="I2120" i="1" a="1"/>
  <c r="I2120" i="1" s="1"/>
  <c r="F2120" i="1" a="1"/>
  <c r="F2120" i="1" s="1"/>
  <c r="P2116" i="1" a="1"/>
  <c r="P2116" i="1"/>
  <c r="Q2119" i="1" a="1"/>
  <c r="Q2119" i="1"/>
  <c r="K2117" i="1" a="1"/>
  <c r="K2117" i="1" s="1"/>
  <c r="G2122" i="1" a="1"/>
  <c r="G2122" i="1" s="1"/>
  <c r="Q2121" i="1" a="1"/>
  <c r="Q2121" i="1" s="1"/>
  <c r="P2121" i="1" a="1"/>
  <c r="P2121" i="1"/>
  <c r="O2121" i="1" a="1"/>
  <c r="O2121" i="1" s="1"/>
  <c r="N2120" i="1" a="1"/>
  <c r="N2120" i="1" s="1"/>
  <c r="L2120" i="1" a="1"/>
  <c r="L2120" i="1" s="1"/>
  <c r="L2121" i="1" a="1"/>
  <c r="L2121" i="1" s="1"/>
  <c r="K2121" i="1" a="1"/>
  <c r="K2121" i="1"/>
  <c r="H2121" i="1" a="1"/>
  <c r="H2121" i="1"/>
  <c r="M2120" i="1" a="1"/>
  <c r="M2120" i="1"/>
  <c r="G2121" i="1" a="1"/>
  <c r="G2121" i="1" s="1"/>
  <c r="N2119" i="1" a="1"/>
  <c r="N2119" i="1" s="1"/>
  <c r="N2115" i="1" a="1"/>
  <c r="N2115" i="1" s="1"/>
  <c r="F2115" i="1" a="1"/>
  <c r="F2115" i="1" s="1"/>
  <c r="Q2115" i="1" a="1"/>
  <c r="Q2115" i="1" s="1"/>
  <c r="P2115" i="1" a="1"/>
  <c r="P2115" i="1"/>
  <c r="L2115" i="1" a="1"/>
  <c r="L2115" i="1" s="1"/>
  <c r="K2115" i="1" a="1"/>
  <c r="K2115" i="1" s="1"/>
  <c r="O2116" i="1" a="1"/>
  <c r="O2116" i="1" s="1"/>
  <c r="J2115" i="1" a="1"/>
  <c r="J2115" i="1"/>
  <c r="I2115" i="1" a="1"/>
  <c r="I2115" i="1" s="1"/>
  <c r="M2115" i="1" a="1"/>
  <c r="M2115" i="1"/>
  <c r="N2116" i="1" a="1"/>
  <c r="N2116" i="1"/>
  <c r="M2116" i="1" a="1"/>
  <c r="M2116" i="1"/>
  <c r="L2116" i="1" a="1"/>
  <c r="L2116" i="1" s="1"/>
  <c r="K2116" i="1" a="1"/>
  <c r="K2116" i="1" s="1"/>
  <c r="G2115" i="1" a="1"/>
  <c r="G2115" i="1" s="1"/>
  <c r="J2116" i="1" a="1"/>
  <c r="J2116" i="1" s="1"/>
  <c r="O2115" i="1" a="1"/>
  <c r="O2115" i="1" s="1"/>
  <c r="H2115" i="1" a="1"/>
  <c r="H2115" i="1"/>
  <c r="I2116" i="1" a="1"/>
  <c r="I2116" i="1" s="1"/>
  <c r="H2116" i="1" a="1"/>
  <c r="H2116" i="1"/>
  <c r="G2116" i="1" a="1"/>
  <c r="G2116" i="1" s="1"/>
  <c r="F2116" i="1" a="1"/>
  <c r="F2116" i="1"/>
  <c r="I2232" i="1" a="1"/>
  <c r="I2232" i="1" s="1"/>
  <c r="G2231" i="1" a="1"/>
  <c r="G2231" i="1"/>
  <c r="M2231" i="1" a="1"/>
  <c r="M2231" i="1"/>
  <c r="I2231" i="1" a="1"/>
  <c r="I2231" i="1" s="1"/>
  <c r="P2231" i="1" a="1"/>
  <c r="P2231" i="1" s="1"/>
  <c r="L2231" i="1" a="1"/>
  <c r="L2231" i="1" s="1"/>
  <c r="H2231" i="1" a="1"/>
  <c r="H2231" i="1"/>
  <c r="N2231" i="1" a="1"/>
  <c r="N2231" i="1"/>
  <c r="N2230" i="1" a="1"/>
  <c r="N2230" i="1" s="1"/>
  <c r="M2232" i="1" a="1"/>
  <c r="M2232" i="1" s="1"/>
  <c r="P2232" i="1" a="1"/>
  <c r="P2232" i="1" s="1"/>
  <c r="O2231" i="1" a="1"/>
  <c r="O2231" i="1"/>
  <c r="L2232" i="1" a="1"/>
  <c r="L2232" i="1" s="1"/>
  <c r="J2232" i="1" a="1"/>
  <c r="J2232" i="1" s="1"/>
  <c r="H2232" i="1" a="1"/>
  <c r="H2232" i="1" s="1"/>
  <c r="Q2231" i="1" a="1"/>
  <c r="Q2231" i="1"/>
  <c r="G2232" i="1" a="1"/>
  <c r="G2232" i="1"/>
  <c r="I2230" i="1" a="1"/>
  <c r="I2230" i="1" s="1"/>
  <c r="Q2232" i="1" a="1"/>
  <c r="Q2232" i="1"/>
  <c r="O2232" i="1" a="1"/>
  <c r="O2232" i="1"/>
  <c r="F2231" i="1" a="1"/>
  <c r="F2231" i="1"/>
  <c r="F2232" i="1" a="1"/>
  <c r="F2232" i="1" s="1"/>
  <c r="J2231" i="1" a="1"/>
  <c r="J2231" i="1" s="1"/>
  <c r="N2232" i="1" a="1"/>
  <c r="N2232" i="1" s="1"/>
  <c r="K2232" i="1" a="1"/>
  <c r="K2232" i="1" s="1"/>
  <c r="K2231" i="1" a="1"/>
  <c r="K2231" i="1" s="1"/>
  <c r="N2229" i="1" a="1"/>
  <c r="N2229" i="1" s="1"/>
  <c r="M2226" i="1" a="1"/>
  <c r="M2226" i="1" s="1"/>
  <c r="G2227" i="1" a="1"/>
  <c r="G2227" i="1"/>
  <c r="G2228" i="1" s="1" a="1"/>
  <c r="G2228" i="1" s="1"/>
  <c r="F2225" i="1" a="1"/>
  <c r="F2225" i="1"/>
  <c r="F2229" i="1" a="1"/>
  <c r="F2229" i="1" s="1"/>
  <c r="F2230" i="1" s="1" a="1"/>
  <c r="F2230" i="1" s="1"/>
  <c r="K2229" i="1" a="1"/>
  <c r="K2229" i="1"/>
  <c r="K2230" i="1" s="1" a="1"/>
  <c r="K2230" i="1" s="1"/>
  <c r="K2227" i="1" a="1"/>
  <c r="K2227" i="1" s="1"/>
  <c r="J2227" i="1" a="1"/>
  <c r="J2227" i="1" s="1"/>
  <c r="O2227" i="1" a="1"/>
  <c r="O2227" i="1" s="1"/>
  <c r="O2228" i="1" s="1" a="1"/>
  <c r="O2228" i="1" s="1"/>
  <c r="J2229" i="1" a="1"/>
  <c r="J2229" i="1" s="1"/>
  <c r="J2230" i="1" s="1" a="1"/>
  <c r="J2230" i="1" s="1"/>
  <c r="Q2229" i="1" a="1"/>
  <c r="Q2229" i="1" s="1"/>
  <c r="Q2230" i="1" s="1" a="1"/>
  <c r="Q2230" i="1" s="1"/>
  <c r="P2228" i="1" a="1"/>
  <c r="P2228" i="1" s="1"/>
  <c r="P2227" i="1" a="1"/>
  <c r="P2227" i="1"/>
  <c r="P2229" i="1" a="1"/>
  <c r="P2229" i="1" s="1"/>
  <c r="P2230" i="1" s="1" a="1"/>
  <c r="P2230" i="1" s="1"/>
  <c r="O2229" i="1" a="1"/>
  <c r="O2229" i="1"/>
  <c r="O2230" i="1" s="1" a="1"/>
  <c r="O2230" i="1" s="1"/>
  <c r="M2229" i="1" a="1"/>
  <c r="M2229" i="1"/>
  <c r="M2230" i="1" s="1" a="1"/>
  <c r="M2230" i="1" s="1"/>
  <c r="L2229" i="1" a="1"/>
  <c r="L2229" i="1" s="1"/>
  <c r="L2230" i="1" s="1" a="1"/>
  <c r="L2230" i="1" s="1"/>
  <c r="I2229" i="1" a="1"/>
  <c r="I2229" i="1"/>
  <c r="G2229" i="1" a="1"/>
  <c r="G2229" i="1"/>
  <c r="G2230" i="1" s="1" a="1"/>
  <c r="G2230" i="1" s="1"/>
  <c r="L2227" i="1" a="1"/>
  <c r="L2227" i="1" s="1"/>
  <c r="L2228" i="1" s="1" a="1"/>
  <c r="L2228" i="1" s="1"/>
  <c r="P2226" i="1" a="1"/>
  <c r="P2226" i="1" s="1"/>
  <c r="O2226" i="1" a="1"/>
  <c r="O2226" i="1" s="1"/>
  <c r="Q2224" i="1" a="1"/>
  <c r="Q2224" i="1" s="1"/>
  <c r="L2226" i="1" a="1"/>
  <c r="L2226" i="1" s="1"/>
  <c r="P2225" i="1" a="1"/>
  <c r="P2225" i="1" s="1"/>
  <c r="H2229" i="1" a="1"/>
  <c r="H2229" i="1"/>
  <c r="H2230" i="1" s="1" a="1"/>
  <c r="H2230" i="1" s="1"/>
  <c r="P2224" i="1" a="1"/>
  <c r="P2224" i="1"/>
  <c r="F2227" i="1" a="1"/>
  <c r="F2227" i="1" s="1"/>
  <c r="F2228" i="1" s="1" a="1"/>
  <c r="F2228" i="1" s="1"/>
  <c r="K2228" i="1" a="1"/>
  <c r="K2228" i="1"/>
  <c r="J2228" i="1" a="1"/>
  <c r="J2228" i="1"/>
  <c r="H2226" i="1" a="1"/>
  <c r="H2226" i="1"/>
  <c r="G2225" i="1" a="1"/>
  <c r="G2225" i="1" s="1"/>
  <c r="I2226" i="1" a="1"/>
  <c r="I2226" i="1" s="1"/>
  <c r="M2227" i="1" a="1"/>
  <c r="M2227" i="1" s="1"/>
  <c r="M2228" i="1" s="1" a="1"/>
  <c r="M2228" i="1" s="1"/>
  <c r="H2227" i="1" a="1"/>
  <c r="H2227" i="1" s="1"/>
  <c r="H2228" i="1" s="1" a="1"/>
  <c r="H2228" i="1" s="1"/>
  <c r="N2226" i="1" a="1"/>
  <c r="N2226" i="1" s="1"/>
  <c r="I2225" i="1" a="1"/>
  <c r="I2225" i="1" s="1"/>
  <c r="J2226" i="1" a="1"/>
  <c r="J2226" i="1" s="1"/>
  <c r="F2226" i="1" a="1"/>
  <c r="F2226" i="1" s="1"/>
  <c r="Q2225" i="1" a="1"/>
  <c r="Q2225" i="1" s="1"/>
  <c r="N2227" i="1" a="1"/>
  <c r="N2227" i="1" s="1"/>
  <c r="N2228" i="1" s="1" a="1"/>
  <c r="N2228" i="1" s="1"/>
  <c r="Q2227" i="1" a="1"/>
  <c r="Q2227" i="1" s="1"/>
  <c r="Q2228" i="1" s="1" a="1"/>
  <c r="Q2228" i="1" s="1"/>
  <c r="I2227" i="1" a="1"/>
  <c r="I2227" i="1" s="1"/>
  <c r="I2228" i="1" s="1" a="1"/>
  <c r="I2228" i="1" s="1"/>
  <c r="Q2226" i="1" a="1"/>
  <c r="Q2226" i="1" s="1"/>
  <c r="K2226" i="1" a="1"/>
  <c r="K2226" i="1"/>
  <c r="G2226" i="1" a="1"/>
  <c r="G2226" i="1"/>
  <c r="F2220" i="1" a="1"/>
  <c r="F2220" i="1" s="1"/>
  <c r="H2224" i="1" a="1"/>
  <c r="H2224" i="1" s="1"/>
  <c r="H2225" i="1" s="1" a="1"/>
  <c r="H2225" i="1" s="1"/>
  <c r="G2224" i="1" a="1"/>
  <c r="G2224" i="1"/>
  <c r="Q2221" i="1" a="1"/>
  <c r="Q2221" i="1"/>
  <c r="O2219" i="1" a="1"/>
  <c r="O2219" i="1" s="1"/>
  <c r="O2220" i="1" s="1" a="1"/>
  <c r="O2220" i="1" s="1"/>
  <c r="L2221" i="1" a="1"/>
  <c r="L2221" i="1" s="1"/>
  <c r="H2222" i="1" a="1"/>
  <c r="H2222" i="1"/>
  <c r="K2222" i="1" a="1"/>
  <c r="K2222" i="1"/>
  <c r="F2224" i="1" a="1"/>
  <c r="F2224" i="1" s="1"/>
  <c r="F2219" i="1" a="1"/>
  <c r="F2219" i="1"/>
  <c r="Q2222" i="1" a="1"/>
  <c r="Q2222" i="1"/>
  <c r="L2222" i="1" a="1"/>
  <c r="L2222" i="1"/>
  <c r="I2221" i="1" a="1"/>
  <c r="I2221" i="1" s="1"/>
  <c r="P2222" i="1" a="1"/>
  <c r="P2222" i="1" s="1"/>
  <c r="O2222" i="1" a="1"/>
  <c r="O2222" i="1"/>
  <c r="J2222" i="1" a="1"/>
  <c r="J2222" i="1" s="1"/>
  <c r="P2221" i="1" a="1"/>
  <c r="P2221" i="1" s="1"/>
  <c r="K2221" i="1" a="1"/>
  <c r="K2221" i="1" s="1"/>
  <c r="H2221" i="1" a="1"/>
  <c r="H2221" i="1" s="1"/>
  <c r="N2219" i="1" a="1"/>
  <c r="N2219" i="1" s="1"/>
  <c r="N2220" i="1" s="1" a="1"/>
  <c r="N2220" i="1" s="1"/>
  <c r="P2219" i="1" a="1"/>
  <c r="P2219" i="1" s="1"/>
  <c r="P2220" i="1" s="1" a="1"/>
  <c r="P2220" i="1" s="1"/>
  <c r="K2219" i="1" a="1"/>
  <c r="K2219" i="1"/>
  <c r="K2220" i="1" s="1" a="1"/>
  <c r="K2220" i="1" s="1"/>
  <c r="J2221" i="1" a="1"/>
  <c r="J2221" i="1"/>
  <c r="G2219" i="1" a="1"/>
  <c r="G2219" i="1" s="1"/>
  <c r="G2220" i="1" s="1" a="1"/>
  <c r="G2220" i="1" s="1"/>
  <c r="J2224" i="1" a="1"/>
  <c r="J2224" i="1" s="1"/>
  <c r="J2225" i="1" s="1" a="1"/>
  <c r="J2225" i="1" s="1"/>
  <c r="M2219" i="1" a="1"/>
  <c r="M2219" i="1"/>
  <c r="M2220" i="1" s="1" a="1"/>
  <c r="M2220" i="1" s="1"/>
  <c r="H2219" i="1" a="1"/>
  <c r="H2219" i="1"/>
  <c r="H2220" i="1" s="1" a="1"/>
  <c r="H2220" i="1" s="1"/>
  <c r="M2221" i="1" a="1"/>
  <c r="M2221" i="1" s="1"/>
  <c r="O2224" i="1" a="1"/>
  <c r="O2224" i="1"/>
  <c r="O2225" i="1" s="1" a="1"/>
  <c r="O2225" i="1" s="1"/>
  <c r="I2222" i="1" a="1"/>
  <c r="I2222" i="1" s="1"/>
  <c r="G2222" i="1" a="1"/>
  <c r="G2222" i="1" s="1"/>
  <c r="O2221" i="1" a="1"/>
  <c r="O2221" i="1" s="1"/>
  <c r="J2219" i="1" a="1"/>
  <c r="J2219" i="1" s="1"/>
  <c r="F2222" i="1" a="1"/>
  <c r="F2222" i="1"/>
  <c r="F2221" i="1" a="1"/>
  <c r="F2221" i="1" s="1"/>
  <c r="L2219" i="1" a="1"/>
  <c r="L2219" i="1" s="1"/>
  <c r="L2220" i="1" s="1" a="1"/>
  <c r="L2220" i="1" s="1"/>
  <c r="I2219" i="1" a="1"/>
  <c r="I2219" i="1"/>
  <c r="I2220" i="1" s="1" a="1"/>
  <c r="I2220" i="1" s="1"/>
  <c r="P2218" i="1" a="1"/>
  <c r="P2218" i="1" s="1"/>
  <c r="G2221" i="1" a="1"/>
  <c r="G2221" i="1"/>
  <c r="N2224" i="1" a="1"/>
  <c r="N2224" i="1"/>
  <c r="N2225" i="1" s="1" a="1"/>
  <c r="N2225" i="1" s="1"/>
  <c r="M2224" i="1" a="1"/>
  <c r="M2224" i="1" s="1"/>
  <c r="M2225" i="1" s="1" a="1"/>
  <c r="M2225" i="1" s="1"/>
  <c r="L2224" i="1" a="1"/>
  <c r="L2224" i="1"/>
  <c r="L2225" i="1" s="1" a="1"/>
  <c r="L2225" i="1" s="1"/>
  <c r="K2224" i="1" a="1"/>
  <c r="K2224" i="1" s="1"/>
  <c r="K2225" i="1" s="1" a="1"/>
  <c r="K2225" i="1" s="1"/>
  <c r="N2221" i="1" a="1"/>
  <c r="N2221" i="1" s="1"/>
  <c r="N2222" i="1" a="1"/>
  <c r="N2222" i="1" s="1"/>
  <c r="I2224" i="1" a="1"/>
  <c r="I2224" i="1"/>
  <c r="M2222" i="1" a="1"/>
  <c r="M2222" i="1"/>
  <c r="J2220" i="1" a="1"/>
  <c r="J2220" i="1" s="1"/>
  <c r="Q2219" i="1" a="1"/>
  <c r="Q2219" i="1"/>
  <c r="Q2220" i="1" s="1" a="1"/>
  <c r="Q2220" i="1" s="1"/>
  <c r="O2216" i="1" a="1"/>
  <c r="O2216" i="1"/>
  <c r="N2214" i="1" a="1"/>
  <c r="N2214" i="1" s="1"/>
  <c r="N2215" i="1" s="1" a="1"/>
  <c r="N2215" i="1" s="1"/>
  <c r="M2216" i="1" a="1"/>
  <c r="M2216" i="1"/>
  <c r="K2214" i="1" a="1"/>
  <c r="K2214" i="1" s="1"/>
  <c r="K2215" i="1" s="1" a="1"/>
  <c r="K2215" i="1" s="1"/>
  <c r="L2214" i="1" a="1"/>
  <c r="L2214" i="1"/>
  <c r="L2215" i="1" s="1" a="1"/>
  <c r="L2215" i="1" s="1"/>
  <c r="I2214" i="1" a="1"/>
  <c r="I2214" i="1"/>
  <c r="I2215" i="1" s="1" a="1"/>
  <c r="I2215" i="1" s="1"/>
  <c r="H2214" i="1" a="1"/>
  <c r="H2214" i="1" s="1"/>
  <c r="H2216" i="1" a="1"/>
  <c r="H2216" i="1" s="1"/>
  <c r="N2212" i="1" a="1"/>
  <c r="N2212" i="1" s="1"/>
  <c r="Q2214" i="1" a="1"/>
  <c r="Q2214" i="1"/>
  <c r="H2217" i="1" a="1"/>
  <c r="H2217" i="1"/>
  <c r="H2218" i="1" s="1" a="1"/>
  <c r="H2218" i="1" s="1"/>
  <c r="J2218" i="1" a="1"/>
  <c r="J2218" i="1"/>
  <c r="M2215" i="1" a="1"/>
  <c r="M2215" i="1" s="1"/>
  <c r="O2214" i="1" a="1"/>
  <c r="O2214" i="1"/>
  <c r="O2215" i="1" s="1" a="1"/>
  <c r="O2215" i="1" s="1"/>
  <c r="F2218" i="1" a="1"/>
  <c r="F2218" i="1"/>
  <c r="Q2217" i="1" a="1"/>
  <c r="Q2217" i="1"/>
  <c r="Q2218" i="1" s="1" a="1"/>
  <c r="Q2218" i="1" s="1"/>
  <c r="P2212" i="1" a="1"/>
  <c r="P2212" i="1" s="1"/>
  <c r="P2217" i="1" a="1"/>
  <c r="P2217" i="1"/>
  <c r="K2217" i="1" a="1"/>
  <c r="K2217" i="1" s="1"/>
  <c r="K2218" i="1" s="1" a="1"/>
  <c r="K2218" i="1" s="1"/>
  <c r="J2214" i="1" a="1"/>
  <c r="J2214" i="1"/>
  <c r="P2214" i="1" a="1"/>
  <c r="P2214" i="1" s="1"/>
  <c r="M2217" i="1" a="1"/>
  <c r="M2217" i="1"/>
  <c r="L2217" i="1" a="1"/>
  <c r="L2217" i="1"/>
  <c r="N2216" i="1" a="1"/>
  <c r="N2216" i="1" s="1"/>
  <c r="J2216" i="1" a="1"/>
  <c r="J2216" i="1" s="1"/>
  <c r="O2212" i="1" a="1"/>
  <c r="O2212" i="1"/>
  <c r="G2216" i="1" a="1"/>
  <c r="G2216" i="1"/>
  <c r="H2215" i="1" a="1"/>
  <c r="H2215" i="1" s="1"/>
  <c r="L2212" i="1" a="1"/>
  <c r="L2212" i="1" s="1"/>
  <c r="Q2212" i="1" a="1"/>
  <c r="Q2212" i="1" s="1"/>
  <c r="G2214" i="1" a="1"/>
  <c r="G2214" i="1" s="1"/>
  <c r="G2215" i="1" s="1" a="1"/>
  <c r="G2215" i="1" s="1"/>
  <c r="J2217" i="1" a="1"/>
  <c r="J2217" i="1" s="1"/>
  <c r="I2217" i="1" a="1"/>
  <c r="I2217" i="1" s="1"/>
  <c r="M2212" i="1" a="1"/>
  <c r="M2212" i="1"/>
  <c r="F2216" i="1" a="1"/>
  <c r="F2216" i="1"/>
  <c r="I2216" i="1" a="1"/>
  <c r="I2216" i="1"/>
  <c r="F2217" i="1" a="1"/>
  <c r="F2217" i="1" s="1"/>
  <c r="L2216" i="1" a="1"/>
  <c r="L2216" i="1"/>
  <c r="P2215" i="1" a="1"/>
  <c r="P2215" i="1" s="1"/>
  <c r="P2216" i="1" a="1"/>
  <c r="P2216" i="1" s="1"/>
  <c r="Q2215" i="1" a="1"/>
  <c r="Q2215" i="1"/>
  <c r="M2218" i="1" a="1"/>
  <c r="M2218" i="1"/>
  <c r="L2218" i="1" a="1"/>
  <c r="L2218" i="1" s="1"/>
  <c r="I2218" i="1" a="1"/>
  <c r="I2218" i="1" s="1"/>
  <c r="N2217" i="1" a="1"/>
  <c r="N2217" i="1" s="1"/>
  <c r="N2218" i="1" s="1" a="1"/>
  <c r="N2218" i="1" s="1"/>
  <c r="F2215" i="1" a="1"/>
  <c r="F2215" i="1" s="1"/>
  <c r="G2217" i="1" a="1"/>
  <c r="G2217" i="1" s="1"/>
  <c r="G2218" i="1" s="1" a="1"/>
  <c r="G2218" i="1" s="1"/>
  <c r="J2215" i="1" a="1"/>
  <c r="J2215" i="1"/>
  <c r="F2214" i="1" a="1"/>
  <c r="F2214" i="1" s="1"/>
  <c r="K2216" i="1" a="1"/>
  <c r="K2216" i="1" s="1"/>
  <c r="M2214" i="1" a="1"/>
  <c r="M2214" i="1"/>
  <c r="O2217" i="1" a="1"/>
  <c r="O2217" i="1"/>
  <c r="O2218" i="1" s="1" a="1"/>
  <c r="O2218" i="1" s="1"/>
  <c r="Q2216" i="1" a="1"/>
  <c r="Q2216" i="1"/>
  <c r="L2210" i="1" a="1"/>
  <c r="L2210" i="1"/>
  <c r="F2210" i="1" a="1"/>
  <c r="F2210" i="1" s="1"/>
  <c r="H2209" i="1" a="1"/>
  <c r="H2209" i="1" s="1"/>
  <c r="Q2209" i="1" a="1"/>
  <c r="Q2209" i="1"/>
  <c r="N2208" i="1" a="1"/>
  <c r="N2208" i="1" s="1"/>
  <c r="M2208" i="1" a="1"/>
  <c r="M2208" i="1" s="1"/>
  <c r="I2208" i="1" a="1"/>
  <c r="I2208" i="1"/>
  <c r="K2207" i="1" a="1"/>
  <c r="K2207" i="1"/>
  <c r="H2208" i="1" a="1"/>
  <c r="H2208" i="1"/>
  <c r="L2207" i="1" a="1"/>
  <c r="L2207" i="1"/>
  <c r="O2210" i="1" a="1"/>
  <c r="O2210" i="1"/>
  <c r="K2210" i="1" a="1"/>
  <c r="K2210" i="1" s="1"/>
  <c r="P2209" i="1" a="1"/>
  <c r="P2209" i="1" s="1"/>
  <c r="G2211" i="1" a="1"/>
  <c r="G2211" i="1" s="1"/>
  <c r="O2209" i="1" a="1"/>
  <c r="O2209" i="1" s="1"/>
  <c r="O2211" i="1" a="1"/>
  <c r="O2211" i="1"/>
  <c r="O2208" i="1" a="1"/>
  <c r="O2208" i="1" s="1"/>
  <c r="M2210" i="1" a="1"/>
  <c r="M2210" i="1"/>
  <c r="F2209" i="1" a="1"/>
  <c r="F2209" i="1"/>
  <c r="N2209" i="1" a="1"/>
  <c r="N2209" i="1" s="1"/>
  <c r="Q2208" i="1" a="1"/>
  <c r="Q2208" i="1"/>
  <c r="J2207" i="1" a="1"/>
  <c r="J2207" i="1"/>
  <c r="K2211" i="1" a="1"/>
  <c r="K2211" i="1"/>
  <c r="Q2207" i="1" a="1"/>
  <c r="Q2207" i="1"/>
  <c r="K2212" i="1" a="1"/>
  <c r="K2212" i="1"/>
  <c r="J2212" i="1" a="1"/>
  <c r="J2212" i="1"/>
  <c r="G2212" i="1" a="1"/>
  <c r="G2212" i="1" s="1"/>
  <c r="J2209" i="1" a="1"/>
  <c r="J2209" i="1" s="1"/>
  <c r="J2208" i="1" a="1"/>
  <c r="J2208" i="1" s="1"/>
  <c r="F2208" i="1" a="1"/>
  <c r="F2208" i="1"/>
  <c r="M2207" i="1" a="1"/>
  <c r="M2207" i="1"/>
  <c r="N2211" i="1" a="1"/>
  <c r="N2211" i="1" s="1"/>
  <c r="H2211" i="1" a="1"/>
  <c r="H2211" i="1"/>
  <c r="I2209" i="1" a="1"/>
  <c r="I2209" i="1"/>
  <c r="J2211" i="1" a="1"/>
  <c r="J2211" i="1"/>
  <c r="N2207" i="1" a="1"/>
  <c r="N2207" i="1"/>
  <c r="I2212" i="1" a="1"/>
  <c r="I2212" i="1"/>
  <c r="H2212" i="1" a="1"/>
  <c r="H2212" i="1"/>
  <c r="F2212" i="1" a="1"/>
  <c r="F2212" i="1" s="1"/>
  <c r="Q2211" i="1" a="1"/>
  <c r="Q2211" i="1"/>
  <c r="N2210" i="1" a="1"/>
  <c r="N2210" i="1"/>
  <c r="K2209" i="1" a="1"/>
  <c r="K2209" i="1" s="1"/>
  <c r="G2209" i="1" a="1"/>
  <c r="G2209" i="1" s="1"/>
  <c r="F2211" i="1" a="1"/>
  <c r="F2211" i="1" s="1"/>
  <c r="H2210" i="1" a="1"/>
  <c r="H2210" i="1"/>
  <c r="M2209" i="1" a="1"/>
  <c r="M2209" i="1"/>
  <c r="I2210" i="1" a="1"/>
  <c r="I2210" i="1" s="1"/>
  <c r="P2211" i="1" a="1"/>
  <c r="P2211" i="1" s="1"/>
  <c r="L2208" i="1" a="1"/>
  <c r="L2208" i="1"/>
  <c r="G2208" i="1" a="1"/>
  <c r="G2208" i="1"/>
  <c r="L2209" i="1" a="1"/>
  <c r="L2209" i="1"/>
  <c r="M2211" i="1" a="1"/>
  <c r="M2211" i="1"/>
  <c r="G2210" i="1" a="1"/>
  <c r="G2210" i="1" s="1"/>
  <c r="P2207" i="1" a="1"/>
  <c r="P2207" i="1" s="1"/>
  <c r="P2210" i="1" a="1"/>
  <c r="P2210" i="1"/>
  <c r="L2211" i="1" a="1"/>
  <c r="L2211" i="1" s="1"/>
  <c r="O2207" i="1" a="1"/>
  <c r="O2207" i="1" s="1"/>
  <c r="I2211" i="1" a="1"/>
  <c r="I2211" i="1" s="1"/>
  <c r="J2210" i="1" a="1"/>
  <c r="J2210" i="1" s="1"/>
  <c r="K2208" i="1" a="1"/>
  <c r="K2208" i="1"/>
  <c r="P2208" i="1" a="1"/>
  <c r="P2208" i="1" s="1"/>
  <c r="Q2210" i="1" a="1"/>
  <c r="Q2210" i="1" s="1"/>
  <c r="M2205" i="1" a="1"/>
  <c r="M2205" i="1"/>
  <c r="F2203" i="1" a="1"/>
  <c r="F2203" i="1"/>
  <c r="K2205" i="1" a="1"/>
  <c r="K2205" i="1"/>
  <c r="P2204" i="1" a="1"/>
  <c r="P2204" i="1"/>
  <c r="L2203" i="1" a="1"/>
  <c r="L2203" i="1"/>
  <c r="O2203" i="1" a="1"/>
  <c r="O2203" i="1" s="1"/>
  <c r="P2205" i="1" a="1"/>
  <c r="P2205" i="1" s="1"/>
  <c r="N2206" i="1" a="1"/>
  <c r="N2206" i="1" s="1"/>
  <c r="Q2205" i="1" a="1"/>
  <c r="Q2205" i="1" s="1"/>
  <c r="N2203" i="1" a="1"/>
  <c r="N2203" i="1"/>
  <c r="H2207" i="1" a="1"/>
  <c r="H2207" i="1" s="1"/>
  <c r="Q2206" i="1" a="1"/>
  <c r="Q2206" i="1" s="1"/>
  <c r="F2206" i="1" a="1"/>
  <c r="F2206" i="1"/>
  <c r="J2204" i="1" a="1"/>
  <c r="J2204" i="1"/>
  <c r="M2206" i="1" a="1"/>
  <c r="M2206" i="1"/>
  <c r="N2205" i="1" a="1"/>
  <c r="N2205" i="1"/>
  <c r="H2205" i="1" a="1"/>
  <c r="H2205" i="1"/>
  <c r="H2202" i="1" a="1"/>
  <c r="H2202" i="1"/>
  <c r="Q2203" i="1" a="1"/>
  <c r="Q2203" i="1" s="1"/>
  <c r="M2202" i="1" a="1"/>
  <c r="M2202" i="1"/>
  <c r="K2202" i="1" a="1"/>
  <c r="K2202" i="1" s="1"/>
  <c r="F2202" i="1" a="1"/>
  <c r="F2202" i="1" s="1"/>
  <c r="H2204" i="1" a="1"/>
  <c r="H2204" i="1" s="1"/>
  <c r="G2203" i="1" a="1"/>
  <c r="G2203" i="1"/>
  <c r="G2206" i="1" a="1"/>
  <c r="G2206" i="1"/>
  <c r="G2205" i="1" a="1"/>
  <c r="G2205" i="1" s="1"/>
  <c r="J2205" i="1" a="1"/>
  <c r="J2205" i="1" s="1"/>
  <c r="F2205" i="1" a="1"/>
  <c r="F2205" i="1"/>
  <c r="K2203" i="1" a="1"/>
  <c r="K2203" i="1"/>
  <c r="I2203" i="1" a="1"/>
  <c r="I2203" i="1"/>
  <c r="O2204" i="1" a="1"/>
  <c r="O2204" i="1"/>
  <c r="P2203" i="1" a="1"/>
  <c r="P2203" i="1"/>
  <c r="M2204" i="1" a="1"/>
  <c r="M2204" i="1" s="1"/>
  <c r="I2204" i="1" a="1"/>
  <c r="I2204" i="1" s="1"/>
  <c r="J2203" i="1" a="1"/>
  <c r="J2203" i="1" s="1"/>
  <c r="N2202" i="1" a="1"/>
  <c r="N2202" i="1" s="1"/>
  <c r="F2204" i="1" a="1"/>
  <c r="F2204" i="1" s="1"/>
  <c r="I2205" i="1" a="1"/>
  <c r="I2205" i="1" s="1"/>
  <c r="J2202" i="1" a="1"/>
  <c r="J2202" i="1"/>
  <c r="G2204" i="1" a="1"/>
  <c r="G2204" i="1" s="1"/>
  <c r="F2207" i="1" a="1"/>
  <c r="F2207" i="1" s="1"/>
  <c r="P2206" i="1" a="1"/>
  <c r="P2206" i="1" s="1"/>
  <c r="H2203" i="1" a="1"/>
  <c r="H2203" i="1"/>
  <c r="I2206" i="1" a="1"/>
  <c r="I2206" i="1"/>
  <c r="O2202" i="1" a="1"/>
  <c r="O2202" i="1"/>
  <c r="O2206" i="1" a="1"/>
  <c r="O2206" i="1"/>
  <c r="J2206" i="1" a="1"/>
  <c r="J2206" i="1" s="1"/>
  <c r="O2205" i="1" a="1"/>
  <c r="O2205" i="1" s="1"/>
  <c r="M2203" i="1" a="1"/>
  <c r="M2203" i="1" s="1"/>
  <c r="L2205" i="1" a="1"/>
  <c r="L2205" i="1" s="1"/>
  <c r="Q2204" i="1" a="1"/>
  <c r="Q2204" i="1" s="1"/>
  <c r="P2202" i="1" a="1"/>
  <c r="P2202" i="1" s="1"/>
  <c r="Q2202" i="1" a="1"/>
  <c r="Q2202" i="1" s="1"/>
  <c r="G2207" i="1" a="1"/>
  <c r="G2207" i="1"/>
  <c r="K2204" i="1" a="1"/>
  <c r="K2204" i="1" s="1"/>
  <c r="I2207" i="1" a="1"/>
  <c r="I2207" i="1" s="1"/>
  <c r="N2204" i="1" a="1"/>
  <c r="N2204" i="1"/>
  <c r="L2206" i="1" a="1"/>
  <c r="L2206" i="1"/>
  <c r="L2202" i="1" a="1"/>
  <c r="L2202" i="1"/>
  <c r="I2202" i="1" a="1"/>
  <c r="I2202" i="1"/>
  <c r="K2206" i="1" a="1"/>
  <c r="K2206" i="1"/>
  <c r="H2206" i="1" a="1"/>
  <c r="H2206" i="1"/>
  <c r="G2202" i="1" a="1"/>
  <c r="G2202" i="1" s="1"/>
  <c r="L2204" i="1" a="1"/>
  <c r="L2204" i="1" s="1"/>
  <c r="P1504" i="1" a="1"/>
  <c r="P1504" i="1" s="1"/>
  <c r="H1504" i="1" a="1"/>
  <c r="H1504" i="1" s="1"/>
  <c r="O1504" i="1" a="1"/>
  <c r="O1504" i="1" s="1"/>
  <c r="K1504" i="1" a="1"/>
  <c r="K1504" i="1" s="1"/>
  <c r="F1504" i="1" a="1"/>
  <c r="F1504" i="1"/>
  <c r="N1504" i="1" a="1"/>
  <c r="N1504" i="1" s="1"/>
  <c r="J1504" i="1" a="1"/>
  <c r="J1504" i="1"/>
  <c r="G1504" i="1" a="1"/>
  <c r="G1504" i="1"/>
  <c r="J1505" i="1" a="1"/>
  <c r="J1505" i="1"/>
  <c r="I1504" i="1" a="1"/>
  <c r="I1504" i="1"/>
  <c r="I1505" i="1" a="1"/>
  <c r="I1505" i="1" s="1"/>
  <c r="H1505" i="1" a="1"/>
  <c r="H1505" i="1" s="1"/>
  <c r="Q1504" i="1" a="1"/>
  <c r="Q1504" i="1" s="1"/>
  <c r="M1504" i="1" a="1"/>
  <c r="M1504" i="1" s="1"/>
  <c r="L1504" i="1" a="1"/>
  <c r="L1504" i="1" s="1"/>
  <c r="G1505" i="1" a="1"/>
  <c r="G1505" i="1" s="1"/>
  <c r="F1505" i="1" a="1"/>
  <c r="F1505" i="1" s="1"/>
  <c r="K1500" i="1" a="1"/>
  <c r="K1500" i="1" s="1"/>
  <c r="P1502" i="1" a="1"/>
  <c r="P1502" i="1" s="1"/>
  <c r="L1502" i="1" a="1"/>
  <c r="L1502" i="1"/>
  <c r="P1500" i="1" a="1"/>
  <c r="P1500" i="1"/>
  <c r="O1502" i="1" a="1"/>
  <c r="O1502" i="1"/>
  <c r="N1502" i="1" a="1"/>
  <c r="N1502" i="1"/>
  <c r="J1502" i="1" a="1"/>
  <c r="J1502" i="1"/>
  <c r="H1502" i="1" a="1"/>
  <c r="H1502" i="1"/>
  <c r="F1502" i="1" a="1"/>
  <c r="F1502" i="1"/>
  <c r="G1502" i="1" a="1"/>
  <c r="G1502" i="1"/>
  <c r="L1501" i="1" a="1"/>
  <c r="L1501" i="1" s="1"/>
  <c r="J1500" i="1" a="1"/>
  <c r="J1500" i="1" s="1"/>
  <c r="Q1501" i="1" a="1"/>
  <c r="Q1501" i="1" s="1"/>
  <c r="N1501" i="1" a="1"/>
  <c r="N1501" i="1" s="1"/>
  <c r="F1501" i="1" a="1"/>
  <c r="F1501" i="1" s="1"/>
  <c r="J1501" i="1" a="1"/>
  <c r="J1501" i="1" s="1"/>
  <c r="I1502" i="1" a="1"/>
  <c r="I1502" i="1" s="1"/>
  <c r="K1501" i="1" a="1"/>
  <c r="K1501" i="1"/>
  <c r="M1501" i="1" a="1"/>
  <c r="M1501" i="1"/>
  <c r="G1501" i="1" a="1"/>
  <c r="G1501" i="1"/>
  <c r="O1500" i="1" a="1"/>
  <c r="O1500" i="1"/>
  <c r="H1500" i="1" a="1"/>
  <c r="H1500" i="1"/>
  <c r="H1501" i="1" a="1"/>
  <c r="H1501" i="1" s="1"/>
  <c r="M1502" i="1" a="1"/>
  <c r="M1502" i="1"/>
  <c r="I1501" i="1" a="1"/>
  <c r="I1501" i="1" s="1"/>
  <c r="N1500" i="1" a="1"/>
  <c r="N1500" i="1" s="1"/>
  <c r="K1502" i="1" a="1"/>
  <c r="K1502" i="1"/>
  <c r="M1500" i="1" a="1"/>
  <c r="M1500" i="1" s="1"/>
  <c r="L1500" i="1" a="1"/>
  <c r="L1500" i="1" s="1"/>
  <c r="I1500" i="1" a="1"/>
  <c r="I1500" i="1"/>
  <c r="Q1502" i="1" a="1"/>
  <c r="Q1502" i="1" s="1"/>
  <c r="P1501" i="1" a="1"/>
  <c r="P1501" i="1"/>
  <c r="O1501" i="1" a="1"/>
  <c r="O1501" i="1"/>
  <c r="Q1500" i="1" a="1"/>
  <c r="Q1500" i="1"/>
  <c r="Q1676" i="1" a="1"/>
  <c r="Q1676" i="1"/>
  <c r="P1676" i="1" a="1"/>
  <c r="P1676" i="1" s="1"/>
  <c r="N1676" i="1" a="1"/>
  <c r="N1676" i="1"/>
  <c r="M1676" i="1" a="1"/>
  <c r="M1676" i="1" s="1"/>
  <c r="L1676" i="1" a="1"/>
  <c r="L1676" i="1" s="1"/>
  <c r="O1676" i="1" a="1"/>
  <c r="O1676" i="1" s="1"/>
  <c r="O1673" i="1" a="1"/>
  <c r="O1673" i="1" s="1"/>
  <c r="I1674" i="1" a="1"/>
  <c r="I1674" i="1"/>
  <c r="J1671" i="1" a="1"/>
  <c r="J1671" i="1" s="1"/>
  <c r="I1673" i="1" a="1"/>
  <c r="I1673" i="1" s="1"/>
  <c r="G1674" i="1" a="1"/>
  <c r="G1674" i="1"/>
  <c r="L1673" i="1" a="1"/>
  <c r="L1673" i="1"/>
  <c r="Q1675" i="1" a="1"/>
  <c r="Q1675" i="1"/>
  <c r="M1675" i="1" a="1"/>
  <c r="M1675" i="1"/>
  <c r="K1675" i="1" a="1"/>
  <c r="K1675" i="1"/>
  <c r="O1675" i="1" a="1"/>
  <c r="O1675" i="1" s="1"/>
  <c r="N1675" i="1" a="1"/>
  <c r="N1675" i="1" s="1"/>
  <c r="J1675" i="1" a="1"/>
  <c r="J1675" i="1"/>
  <c r="I1675" i="1" a="1"/>
  <c r="I1675" i="1" s="1"/>
  <c r="K1672" i="1" a="1"/>
  <c r="K1672" i="1" s="1"/>
  <c r="P1672" i="1" a="1"/>
  <c r="P1672" i="1" s="1"/>
  <c r="N1671" i="1" a="1"/>
  <c r="N1671" i="1" s="1"/>
  <c r="L1675" i="1" a="1"/>
  <c r="L1675" i="1" s="1"/>
  <c r="M1673" i="1" a="1"/>
  <c r="M1673" i="1" s="1"/>
  <c r="P1674" i="1" a="1"/>
  <c r="P1674" i="1" s="1"/>
  <c r="J1673" i="1" a="1"/>
  <c r="J1673" i="1"/>
  <c r="H1674" i="1" a="1"/>
  <c r="H1674" i="1"/>
  <c r="Q1673" i="1" a="1"/>
  <c r="Q1673" i="1"/>
  <c r="L1671" i="1" a="1"/>
  <c r="L1671" i="1"/>
  <c r="P1673" i="1" a="1"/>
  <c r="P1673" i="1" s="1"/>
  <c r="H1673" i="1" a="1"/>
  <c r="H1673" i="1" s="1"/>
  <c r="I1671" i="1" a="1"/>
  <c r="I1671" i="1" s="1"/>
  <c r="K1673" i="1" a="1"/>
  <c r="K1673" i="1" s="1"/>
  <c r="O1672" i="1" a="1"/>
  <c r="O1672" i="1" s="1"/>
  <c r="K1671" i="1" a="1"/>
  <c r="K1671" i="1"/>
  <c r="L1672" i="1" a="1"/>
  <c r="L1672" i="1"/>
  <c r="I1672" i="1" a="1"/>
  <c r="I1672" i="1" s="1"/>
  <c r="O1671" i="1" a="1"/>
  <c r="O1671" i="1"/>
  <c r="H1675" i="1" a="1"/>
  <c r="H1675" i="1" s="1"/>
  <c r="K1674" i="1" a="1"/>
  <c r="K1674" i="1"/>
  <c r="F1675" i="1" a="1"/>
  <c r="F1675" i="1"/>
  <c r="M1674" i="1" a="1"/>
  <c r="M1674" i="1"/>
  <c r="L1674" i="1" a="1"/>
  <c r="L1674" i="1"/>
  <c r="G1673" i="1" a="1"/>
  <c r="G1673" i="1"/>
  <c r="N1672" i="1" a="1"/>
  <c r="N1672" i="1" s="1"/>
  <c r="G1675" i="1" a="1"/>
  <c r="G1675" i="1" s="1"/>
  <c r="Q1674" i="1" a="1"/>
  <c r="Q1674" i="1" s="1"/>
  <c r="F1673" i="1" a="1"/>
  <c r="F1673" i="1" s="1"/>
  <c r="F1674" i="1" a="1"/>
  <c r="F1674" i="1"/>
  <c r="Q1672" i="1" a="1"/>
  <c r="Q1672" i="1"/>
  <c r="F1672" i="1" a="1"/>
  <c r="F1672" i="1" s="1"/>
  <c r="N1673" i="1" a="1"/>
  <c r="N1673" i="1"/>
  <c r="J1672" i="1" a="1"/>
  <c r="J1672" i="1" s="1"/>
  <c r="P1671" i="1" a="1"/>
  <c r="P1671" i="1"/>
  <c r="P1675" i="1" a="1"/>
  <c r="P1675" i="1"/>
  <c r="K1676" i="1" a="1"/>
  <c r="K1676" i="1"/>
  <c r="J1676" i="1" a="1"/>
  <c r="J1676" i="1"/>
  <c r="I1676" i="1" a="1"/>
  <c r="I1676" i="1" s="1"/>
  <c r="H1676" i="1" a="1"/>
  <c r="H1676" i="1"/>
  <c r="G1676" i="1" a="1"/>
  <c r="G1676" i="1" s="1"/>
  <c r="F1676" i="1" a="1"/>
  <c r="F1676" i="1" s="1"/>
  <c r="M1671" i="1" a="1"/>
  <c r="M1671" i="1" s="1"/>
  <c r="G1672" i="1" a="1"/>
  <c r="G1672" i="1" s="1"/>
  <c r="O1674" i="1" a="1"/>
  <c r="O1674" i="1"/>
  <c r="H1672" i="1" a="1"/>
  <c r="H1672" i="1" s="1"/>
  <c r="M1672" i="1" a="1"/>
  <c r="M1672" i="1" s="1"/>
  <c r="N1674" i="1" a="1"/>
  <c r="N1674" i="1" s="1"/>
  <c r="J1674" i="1" a="1"/>
  <c r="J1674" i="1"/>
  <c r="Q1671" i="1" a="1"/>
  <c r="Q1671" i="1"/>
  <c r="G1671" i="1" a="1"/>
  <c r="G1671" i="1"/>
  <c r="F1671" i="1" a="1"/>
  <c r="F1671" i="1"/>
  <c r="Q1670" i="1" a="1"/>
  <c r="Q1670" i="1" s="1"/>
  <c r="P1670" i="1" a="1"/>
  <c r="P1670" i="1" s="1"/>
  <c r="M1670" i="1" a="1"/>
  <c r="M1670" i="1" s="1"/>
  <c r="O1662" i="1" a="1"/>
  <c r="O1662" i="1" s="1"/>
  <c r="L1667" i="1" a="1"/>
  <c r="L1667" i="1" s="1"/>
  <c r="O1670" i="1" a="1"/>
  <c r="O1670" i="1" s="1"/>
  <c r="I1670" i="1" a="1"/>
  <c r="I1670" i="1" s="1"/>
  <c r="F1669" i="1" a="1"/>
  <c r="F1669" i="1"/>
  <c r="Q1667" i="1" a="1"/>
  <c r="Q1667" i="1"/>
  <c r="O1667" i="1" a="1"/>
  <c r="O1667" i="1"/>
  <c r="G1670" i="1" a="1"/>
  <c r="G1670" i="1"/>
  <c r="G1668" i="1" a="1"/>
  <c r="G1668" i="1"/>
  <c r="I1667" i="1" a="1"/>
  <c r="I1667" i="1"/>
  <c r="L1670" i="1" a="1"/>
  <c r="L1670" i="1"/>
  <c r="K1670" i="1" a="1"/>
  <c r="K1670" i="1"/>
  <c r="J1670" i="1" a="1"/>
  <c r="J1670" i="1" s="1"/>
  <c r="P1669" i="1" a="1"/>
  <c r="P1669" i="1" s="1"/>
  <c r="N1668" i="1" a="1"/>
  <c r="N1668" i="1" s="1"/>
  <c r="H1670" i="1" a="1"/>
  <c r="H1670" i="1" s="1"/>
  <c r="O1668" i="1" a="1"/>
  <c r="O1668" i="1" s="1"/>
  <c r="H1668" i="1" a="1"/>
  <c r="H1668" i="1" s="1"/>
  <c r="L1669" i="1" a="1"/>
  <c r="L1669" i="1" s="1"/>
  <c r="L1668" i="1" a="1"/>
  <c r="L1668" i="1"/>
  <c r="N1662" i="1" a="1"/>
  <c r="N1662" i="1"/>
  <c r="I1669" i="1" a="1"/>
  <c r="I1669" i="1"/>
  <c r="H1669" i="1" a="1"/>
  <c r="H1669" i="1"/>
  <c r="F1667" i="1" a="1"/>
  <c r="F1667" i="1"/>
  <c r="I1668" i="1" a="1"/>
  <c r="I1668" i="1"/>
  <c r="P1668" i="1" a="1"/>
  <c r="P1668" i="1" s="1"/>
  <c r="G1667" i="1" a="1"/>
  <c r="G1667" i="1"/>
  <c r="M1668" i="1" a="1"/>
  <c r="M1668" i="1" s="1"/>
  <c r="M1667" i="1" a="1"/>
  <c r="M1667" i="1" s="1"/>
  <c r="K1667" i="1" a="1"/>
  <c r="K1667" i="1" s="1"/>
  <c r="J1667" i="1" a="1"/>
  <c r="J1667" i="1" s="1"/>
  <c r="F1670" i="1" a="1"/>
  <c r="F1670" i="1" s="1"/>
  <c r="M1669" i="1" a="1"/>
  <c r="M1669" i="1" s="1"/>
  <c r="J1669" i="1" a="1"/>
  <c r="J1669" i="1" s="1"/>
  <c r="L1662" i="1" a="1"/>
  <c r="L1662" i="1"/>
  <c r="N1669" i="1" a="1"/>
  <c r="N1669" i="1"/>
  <c r="J1668" i="1" a="1"/>
  <c r="J1668" i="1"/>
  <c r="F1668" i="1" a="1"/>
  <c r="F1668" i="1"/>
  <c r="P1667" i="1" a="1"/>
  <c r="P1667" i="1"/>
  <c r="Q1669" i="1" a="1"/>
  <c r="Q1669" i="1" s="1"/>
  <c r="O1669" i="1" a="1"/>
  <c r="O1669" i="1" s="1"/>
  <c r="Q1668" i="1" a="1"/>
  <c r="Q1668" i="1" s="1"/>
  <c r="G1669" i="1" a="1"/>
  <c r="G1669" i="1" s="1"/>
  <c r="K1668" i="1" a="1"/>
  <c r="K1668" i="1" s="1"/>
  <c r="N1670" i="1" a="1"/>
  <c r="N1670" i="1" s="1"/>
  <c r="N1667" i="1" a="1"/>
  <c r="N1667" i="1" s="1"/>
  <c r="M1662" i="1" a="1"/>
  <c r="M1662" i="1" s="1"/>
  <c r="Q1662" i="1" a="1"/>
  <c r="Q1662" i="1" s="1"/>
  <c r="P1662" i="1" a="1"/>
  <c r="P1662" i="1" s="1"/>
  <c r="H1671" i="1" a="1"/>
  <c r="H1671" i="1"/>
  <c r="H1667" i="1" a="1"/>
  <c r="H1667" i="1"/>
  <c r="K1669" i="1" a="1"/>
  <c r="K1669" i="1"/>
  <c r="H1662" i="1" a="1"/>
  <c r="H1662" i="1"/>
  <c r="J1654" i="1" a="1"/>
  <c r="J1654" i="1"/>
  <c r="F1662" i="1" a="1"/>
  <c r="F1662" i="1" s="1"/>
  <c r="P1661" i="1" a="1"/>
  <c r="P1661" i="1" s="1"/>
  <c r="H1661" i="1" a="1"/>
  <c r="H1661" i="1" s="1"/>
  <c r="P1660" i="1" a="1"/>
  <c r="P1660" i="1" s="1"/>
  <c r="G1661" i="1" a="1"/>
  <c r="G1661" i="1" s="1"/>
  <c r="N1660" i="1" a="1"/>
  <c r="N1660" i="1" s="1"/>
  <c r="M1660" i="1" a="1"/>
  <c r="M1660" i="1" s="1"/>
  <c r="J1660" i="1" a="1"/>
  <c r="J1660" i="1" s="1"/>
  <c r="K1660" i="1" a="1"/>
  <c r="K1660" i="1" s="1"/>
  <c r="I1660" i="1" a="1"/>
  <c r="I1660" i="1"/>
  <c r="H1660" i="1" a="1"/>
  <c r="H1660" i="1"/>
  <c r="Q1654" i="1" a="1"/>
  <c r="Q1654" i="1"/>
  <c r="P1654" i="1" a="1"/>
  <c r="P1654" i="1"/>
  <c r="L1654" i="1" a="1"/>
  <c r="L1654" i="1" s="1"/>
  <c r="F1654" i="1" a="1"/>
  <c r="F1654" i="1" s="1"/>
  <c r="K1662" i="1" a="1"/>
  <c r="K1662" i="1" s="1"/>
  <c r="J1662" i="1" a="1"/>
  <c r="J1662" i="1" s="1"/>
  <c r="G1662" i="1" a="1"/>
  <c r="G1662" i="1" s="1"/>
  <c r="M1661" i="1" a="1"/>
  <c r="M1661" i="1" s="1"/>
  <c r="O1661" i="1" a="1"/>
  <c r="O1661" i="1" s="1"/>
  <c r="G1654" i="1" a="1"/>
  <c r="G1654" i="1" s="1"/>
  <c r="N1661" i="1" a="1"/>
  <c r="N1661" i="1" s="1"/>
  <c r="Q1660" i="1" a="1"/>
  <c r="Q1660" i="1" s="1"/>
  <c r="L1661" i="1" a="1"/>
  <c r="L1661" i="1"/>
  <c r="I1661" i="1" a="1"/>
  <c r="I1661" i="1"/>
  <c r="G1660" i="1" a="1"/>
  <c r="G1660" i="1"/>
  <c r="H1654" i="1" a="1"/>
  <c r="H1654" i="1"/>
  <c r="N1654" i="1" a="1"/>
  <c r="N1654" i="1"/>
  <c r="M1654" i="1" a="1"/>
  <c r="M1654" i="1"/>
  <c r="K1654" i="1" a="1"/>
  <c r="K1654" i="1"/>
  <c r="J1661" i="1" a="1"/>
  <c r="J1661" i="1" s="1"/>
  <c r="I1662" i="1" a="1"/>
  <c r="I1662" i="1" s="1"/>
  <c r="L1660" i="1" a="1"/>
  <c r="L1660" i="1" s="1"/>
  <c r="Q1661" i="1" a="1"/>
  <c r="Q1661" i="1" s="1"/>
  <c r="K1661" i="1" a="1"/>
  <c r="K1661" i="1" s="1"/>
  <c r="F1661" i="1" a="1"/>
  <c r="F1661" i="1" s="1"/>
  <c r="O1654" i="1" a="1"/>
  <c r="O1654" i="1" s="1"/>
  <c r="I1654" i="1" a="1"/>
  <c r="I1654" i="1"/>
  <c r="O1660" i="1" a="1"/>
  <c r="O1660" i="1"/>
  <c r="F1660" i="1" a="1"/>
  <c r="F1660" i="1"/>
  <c r="O1646" i="1" a="1"/>
  <c r="O1646" i="1"/>
  <c r="Q1647" i="1" a="1"/>
  <c r="Q1647" i="1" s="1"/>
  <c r="O1647" i="1" a="1"/>
  <c r="O1647" i="1" s="1"/>
  <c r="P1646" i="1" a="1"/>
  <c r="P1646" i="1"/>
  <c r="M1647" i="1" a="1"/>
  <c r="M1647" i="1" s="1"/>
  <c r="K1647" i="1" a="1"/>
  <c r="K1647" i="1" s="1"/>
  <c r="P1647" i="1" a="1"/>
  <c r="P1647" i="1" s="1"/>
  <c r="N1647" i="1" a="1"/>
  <c r="N1647" i="1" s="1"/>
  <c r="N1646" i="1" a="1"/>
  <c r="N1646" i="1"/>
  <c r="K1646" i="1" a="1"/>
  <c r="K1646" i="1" s="1"/>
  <c r="I1646" i="1" a="1"/>
  <c r="I1646" i="1" s="1"/>
  <c r="J1647" i="1" a="1"/>
  <c r="J1647" i="1"/>
  <c r="I1647" i="1" a="1"/>
  <c r="I1647" i="1"/>
  <c r="J1646" i="1" a="1"/>
  <c r="J1646" i="1"/>
  <c r="H1647" i="1" a="1"/>
  <c r="H1647" i="1"/>
  <c r="F1647" i="1" a="1"/>
  <c r="F1647" i="1"/>
  <c r="M1646" i="1" a="1"/>
  <c r="M1646" i="1" s="1"/>
  <c r="F1646" i="1" a="1"/>
  <c r="F1646" i="1" s="1"/>
  <c r="G1647" i="1" a="1"/>
  <c r="G1647" i="1" s="1"/>
  <c r="G1646" i="1" a="1"/>
  <c r="G1646" i="1" s="1"/>
  <c r="L1646" i="1" a="1"/>
  <c r="L1646" i="1" s="1"/>
  <c r="L1647" i="1" a="1"/>
  <c r="L1647" i="1" s="1"/>
  <c r="Q1646" i="1" a="1"/>
  <c r="Q1646" i="1" s="1"/>
  <c r="H1646" i="1" a="1"/>
  <c r="H1646" i="1"/>
  <c r="Q1629" i="1" a="1"/>
  <c r="Q1629" i="1" s="1"/>
  <c r="P1643" i="1" a="1"/>
  <c r="P1643" i="1"/>
  <c r="K1643" i="1" a="1"/>
  <c r="K1643" i="1"/>
  <c r="L1642" i="1" a="1"/>
  <c r="L1642" i="1"/>
  <c r="M1642" i="1" a="1"/>
  <c r="M1642" i="1"/>
  <c r="I1643" i="1" a="1"/>
  <c r="I1643" i="1" s="1"/>
  <c r="H1629" i="1" a="1"/>
  <c r="H1629" i="1"/>
  <c r="O1643" i="1" a="1"/>
  <c r="O1643" i="1" s="1"/>
  <c r="O1642" i="1" a="1"/>
  <c r="O1642" i="1" s="1"/>
  <c r="N1643" i="1" a="1"/>
  <c r="N1643" i="1" s="1"/>
  <c r="N1642" i="1" a="1"/>
  <c r="N1642" i="1" s="1"/>
  <c r="F1629" i="1" a="1"/>
  <c r="F1629" i="1" s="1"/>
  <c r="Q1643" i="1" a="1"/>
  <c r="Q1643" i="1" s="1"/>
  <c r="Q1642" i="1" a="1"/>
  <c r="Q1642" i="1" s="1"/>
  <c r="L1629" i="1" a="1"/>
  <c r="L1629" i="1" s="1"/>
  <c r="K1642" i="1" a="1"/>
  <c r="K1642" i="1"/>
  <c r="F1642" i="1" a="1"/>
  <c r="F1642" i="1"/>
  <c r="G1629" i="1" a="1"/>
  <c r="G1629" i="1"/>
  <c r="Q1628" i="1" a="1"/>
  <c r="Q1628" i="1"/>
  <c r="M1643" i="1" a="1"/>
  <c r="M1643" i="1" s="1"/>
  <c r="L1643" i="1" a="1"/>
  <c r="L1643" i="1" s="1"/>
  <c r="J1643" i="1" a="1"/>
  <c r="J1643" i="1"/>
  <c r="H1643" i="1" a="1"/>
  <c r="H1643" i="1" s="1"/>
  <c r="G1643" i="1" a="1"/>
  <c r="G1643" i="1" s="1"/>
  <c r="F1643" i="1" a="1"/>
  <c r="F1643" i="1"/>
  <c r="P1642" i="1" a="1"/>
  <c r="P1642" i="1" s="1"/>
  <c r="J1642" i="1" a="1"/>
  <c r="J1642" i="1"/>
  <c r="I1642" i="1" a="1"/>
  <c r="I1642" i="1" s="1"/>
  <c r="H1642" i="1" a="1"/>
  <c r="H1642" i="1" s="1"/>
  <c r="G1642" i="1" a="1"/>
  <c r="G1642" i="1"/>
  <c r="M1629" i="1" a="1"/>
  <c r="M1629" i="1"/>
  <c r="K1629" i="1" a="1"/>
  <c r="K1629" i="1"/>
  <c r="I1629" i="1" a="1"/>
  <c r="I1629" i="1"/>
  <c r="P1629" i="1" a="1"/>
  <c r="P1629" i="1" s="1"/>
  <c r="O1629" i="1" a="1"/>
  <c r="O1629" i="1" s="1"/>
  <c r="N1629" i="1" a="1"/>
  <c r="N1629" i="1" s="1"/>
  <c r="J1629" i="1" a="1"/>
  <c r="J1629" i="1" s="1"/>
  <c r="Q1626" i="1" a="1"/>
  <c r="Q1626" i="1" s="1"/>
  <c r="P1626" i="1" a="1"/>
  <c r="P1626" i="1" s="1"/>
  <c r="G1624" i="1" a="1"/>
  <c r="G1624" i="1" s="1"/>
  <c r="L1627" i="1" a="1"/>
  <c r="L1627" i="1" s="1"/>
  <c r="O1627" i="1" a="1"/>
  <c r="O1627" i="1"/>
  <c r="P1625" i="1" a="1"/>
  <c r="P1625" i="1" s="1"/>
  <c r="G1626" i="1" a="1"/>
  <c r="G1626" i="1"/>
  <c r="N1625" i="1" a="1"/>
  <c r="N1625" i="1"/>
  <c r="H1625" i="1" a="1"/>
  <c r="H1625" i="1"/>
  <c r="M1623" i="1" a="1"/>
  <c r="M1623" i="1"/>
  <c r="M1625" i="1" a="1"/>
  <c r="M1625" i="1" s="1"/>
  <c r="I1627" i="1" a="1"/>
  <c r="I1627" i="1" s="1"/>
  <c r="F1627" i="1" a="1"/>
  <c r="F1627" i="1" s="1"/>
  <c r="N1626" i="1" a="1"/>
  <c r="N1626" i="1" s="1"/>
  <c r="J1625" i="1" a="1"/>
  <c r="J1625" i="1" s="1"/>
  <c r="G1625" i="1" a="1"/>
  <c r="G1625" i="1"/>
  <c r="O1624" i="1" a="1"/>
  <c r="O1624" i="1" s="1"/>
  <c r="M1626" i="1" a="1"/>
  <c r="M1626" i="1"/>
  <c r="N1623" i="1" a="1"/>
  <c r="N1623" i="1" s="1"/>
  <c r="F1624" i="1" a="1"/>
  <c r="F1624" i="1" s="1"/>
  <c r="P1628" i="1" a="1"/>
  <c r="P1628" i="1"/>
  <c r="O1628" i="1" a="1"/>
  <c r="O1628" i="1"/>
  <c r="N1628" i="1" a="1"/>
  <c r="N1628" i="1"/>
  <c r="M1628" i="1" a="1"/>
  <c r="M1628" i="1"/>
  <c r="L1628" i="1" a="1"/>
  <c r="L1628" i="1" s="1"/>
  <c r="J1628" i="1" a="1"/>
  <c r="J1628" i="1" s="1"/>
  <c r="O1623" i="1" a="1"/>
  <c r="O1623" i="1" s="1"/>
  <c r="J1626" i="1" a="1"/>
  <c r="J1626" i="1" s="1"/>
  <c r="L1625" i="1" a="1"/>
  <c r="L1625" i="1" s="1"/>
  <c r="I1626" i="1" a="1"/>
  <c r="I1626" i="1" s="1"/>
  <c r="H1626" i="1" a="1"/>
  <c r="H1626" i="1"/>
  <c r="M1624" i="1" a="1"/>
  <c r="M1624" i="1" s="1"/>
  <c r="I1625" i="1" a="1"/>
  <c r="I1625" i="1" s="1"/>
  <c r="L1624" i="1" a="1"/>
  <c r="L1624" i="1" s="1"/>
  <c r="Q1625" i="1" a="1"/>
  <c r="Q1625" i="1"/>
  <c r="K1628" i="1" a="1"/>
  <c r="K1628" i="1"/>
  <c r="I1628" i="1" a="1"/>
  <c r="I1628" i="1"/>
  <c r="N1627" i="1" a="1"/>
  <c r="N1627" i="1"/>
  <c r="N1624" i="1" a="1"/>
  <c r="N1624" i="1" s="1"/>
  <c r="K1624" i="1" a="1"/>
  <c r="K1624" i="1" s="1"/>
  <c r="F1628" i="1" a="1"/>
  <c r="F1628" i="1" s="1"/>
  <c r="F1626" i="1" a="1"/>
  <c r="F1626" i="1" s="1"/>
  <c r="K1625" i="1" a="1"/>
  <c r="K1625" i="1" s="1"/>
  <c r="G1628" i="1" a="1"/>
  <c r="G1628" i="1" s="1"/>
  <c r="Q1624" i="1" a="1"/>
  <c r="Q1624" i="1" s="1"/>
  <c r="Q1623" i="1" a="1"/>
  <c r="Q1623" i="1"/>
  <c r="H1628" i="1" a="1"/>
  <c r="H1628" i="1" s="1"/>
  <c r="P1624" i="1" a="1"/>
  <c r="P1624" i="1" s="1"/>
  <c r="P1623" i="1" a="1"/>
  <c r="P1623" i="1"/>
  <c r="Q1627" i="1" a="1"/>
  <c r="Q1627" i="1"/>
  <c r="K1627" i="1" a="1"/>
  <c r="K1627" i="1"/>
  <c r="J1627" i="1" a="1"/>
  <c r="J1627" i="1"/>
  <c r="J1624" i="1" a="1"/>
  <c r="J1624" i="1"/>
  <c r="O1626" i="1" a="1"/>
  <c r="O1626" i="1" s="1"/>
  <c r="O1625" i="1" a="1"/>
  <c r="O1625" i="1" s="1"/>
  <c r="H1624" i="1" a="1"/>
  <c r="H1624" i="1" s="1"/>
  <c r="P1627" i="1" a="1"/>
  <c r="P1627" i="1" s="1"/>
  <c r="K1626" i="1" a="1"/>
  <c r="K1626" i="1" s="1"/>
  <c r="M1627" i="1" a="1"/>
  <c r="M1627" i="1" s="1"/>
  <c r="I1624" i="1" a="1"/>
  <c r="I1624" i="1" s="1"/>
  <c r="F1625" i="1" a="1"/>
  <c r="F1625" i="1"/>
  <c r="L1626" i="1" a="1"/>
  <c r="L1626" i="1" s="1"/>
  <c r="H1627" i="1" a="1"/>
  <c r="H1627" i="1"/>
  <c r="G1627" i="1" a="1"/>
  <c r="G1627" i="1"/>
  <c r="J1622" i="1" a="1"/>
  <c r="J1622" i="1"/>
  <c r="J1619" i="1" a="1"/>
  <c r="J1619" i="1"/>
  <c r="K1619" i="1" a="1"/>
  <c r="K1619" i="1" s="1"/>
  <c r="L1621" i="1" a="1"/>
  <c r="L1621" i="1"/>
  <c r="Q1619" i="1" a="1"/>
  <c r="Q1619" i="1" s="1"/>
  <c r="O1613" i="1" a="1"/>
  <c r="O1613" i="1" s="1"/>
  <c r="F1621" i="1" a="1"/>
  <c r="F1621" i="1" s="1"/>
  <c r="M1621" i="1" a="1"/>
  <c r="M1621" i="1" s="1"/>
  <c r="J1621" i="1" a="1"/>
  <c r="J1621" i="1" s="1"/>
  <c r="H1622" i="1" a="1"/>
  <c r="H1622" i="1" s="1"/>
  <c r="O1621" i="1" a="1"/>
  <c r="O1621" i="1" s="1"/>
  <c r="O1622" i="1" a="1"/>
  <c r="O1622" i="1"/>
  <c r="F1619" i="1" a="1"/>
  <c r="F1619" i="1"/>
  <c r="G1619" i="1" a="1"/>
  <c r="G1619" i="1"/>
  <c r="N1622" i="1" a="1"/>
  <c r="N1622" i="1"/>
  <c r="G1622" i="1" a="1"/>
  <c r="G1622" i="1"/>
  <c r="L1619" i="1" a="1"/>
  <c r="L1619" i="1" s="1"/>
  <c r="H1621" i="1" a="1"/>
  <c r="H1621" i="1" s="1"/>
  <c r="I1619" i="1" a="1"/>
  <c r="I1619" i="1" s="1"/>
  <c r="M1622" i="1" a="1"/>
  <c r="M1622" i="1" s="1"/>
  <c r="I1622" i="1" a="1"/>
  <c r="I1622" i="1" s="1"/>
  <c r="N1613" i="1" a="1"/>
  <c r="N1613" i="1" s="1"/>
  <c r="F1622" i="1" a="1"/>
  <c r="F1622" i="1" s="1"/>
  <c r="G1621" i="1" a="1"/>
  <c r="G1621" i="1" s="1"/>
  <c r="P1621" i="1" a="1"/>
  <c r="P1621" i="1" s="1"/>
  <c r="P1619" i="1" a="1"/>
  <c r="P1619" i="1" s="1"/>
  <c r="H1619" i="1" a="1"/>
  <c r="H1619" i="1"/>
  <c r="N1621" i="1" a="1"/>
  <c r="N1621" i="1"/>
  <c r="P1613" i="1" a="1"/>
  <c r="P1613" i="1"/>
  <c r="O1619" i="1" a="1"/>
  <c r="O1619" i="1"/>
  <c r="K1621" i="1" a="1"/>
  <c r="K1621" i="1"/>
  <c r="M1619" i="1" a="1"/>
  <c r="M1619" i="1" s="1"/>
  <c r="K1623" i="1" a="1"/>
  <c r="K1623" i="1" s="1"/>
  <c r="K1622" i="1" a="1"/>
  <c r="K1622" i="1" s="1"/>
  <c r="G1623" i="1" a="1"/>
  <c r="G1623" i="1" s="1"/>
  <c r="N1619" i="1" a="1"/>
  <c r="N1619" i="1" s="1"/>
  <c r="I1621" i="1" a="1"/>
  <c r="I1621" i="1" s="1"/>
  <c r="L1623" i="1" a="1"/>
  <c r="L1623" i="1" s="1"/>
  <c r="Q1613" i="1" a="1"/>
  <c r="Q1613" i="1" s="1"/>
  <c r="J1623" i="1" a="1"/>
  <c r="J1623" i="1" s="1"/>
  <c r="I1623" i="1" a="1"/>
  <c r="I1623" i="1"/>
  <c r="H1623" i="1" a="1"/>
  <c r="H1623" i="1"/>
  <c r="F1623" i="1" a="1"/>
  <c r="F1623" i="1"/>
  <c r="Q1622" i="1" a="1"/>
  <c r="Q1622" i="1"/>
  <c r="P1622" i="1" a="1"/>
  <c r="P1622" i="1" s="1"/>
  <c r="L1622" i="1" a="1"/>
  <c r="L1622" i="1" s="1"/>
  <c r="Q1621" i="1" a="1"/>
  <c r="Q1621" i="1" s="1"/>
  <c r="K1611" i="1" a="1"/>
  <c r="K1611" i="1" s="1"/>
  <c r="M1613" i="1" a="1"/>
  <c r="M1613" i="1" s="1"/>
  <c r="L1613" i="1" a="1"/>
  <c r="L1613" i="1"/>
  <c r="K1613" i="1" a="1"/>
  <c r="K1613" i="1" s="1"/>
  <c r="J1613" i="1" a="1"/>
  <c r="J1613" i="1" s="1"/>
  <c r="I1613" i="1" a="1"/>
  <c r="I1613" i="1" s="1"/>
  <c r="Q1612" i="1" a="1"/>
  <c r="Q1612" i="1" s="1"/>
  <c r="M1612" i="1" a="1"/>
  <c r="M1612" i="1"/>
  <c r="N1611" i="1" a="1"/>
  <c r="N1611" i="1"/>
  <c r="M1611" i="1" a="1"/>
  <c r="M1611" i="1"/>
  <c r="F1611" i="1" a="1"/>
  <c r="F1611" i="1"/>
  <c r="H1613" i="1" a="1"/>
  <c r="H1613" i="1" s="1"/>
  <c r="P1612" i="1" a="1"/>
  <c r="P1612" i="1" s="1"/>
  <c r="O1611" i="1" a="1"/>
  <c r="O1611" i="1" s="1"/>
  <c r="K1612" i="1" a="1"/>
  <c r="K1612" i="1" s="1"/>
  <c r="I1612" i="1" a="1"/>
  <c r="I1612" i="1" s="1"/>
  <c r="F1613" i="1" a="1"/>
  <c r="F1613" i="1" s="1"/>
  <c r="Q1611" i="1" a="1"/>
  <c r="Q1611" i="1" s="1"/>
  <c r="N1612" i="1" a="1"/>
  <c r="N1612" i="1" s="1"/>
  <c r="L1612" i="1" a="1"/>
  <c r="L1612" i="1" s="1"/>
  <c r="F1612" i="1" a="1"/>
  <c r="F1612" i="1" s="1"/>
  <c r="P1611" i="1" a="1"/>
  <c r="P1611" i="1"/>
  <c r="K1605" i="1" a="1"/>
  <c r="K1605" i="1"/>
  <c r="L1605" i="1" a="1"/>
  <c r="L1605" i="1"/>
  <c r="M1605" i="1" a="1"/>
  <c r="M1605" i="1"/>
  <c r="O1612" i="1" a="1"/>
  <c r="O1612" i="1" s="1"/>
  <c r="J1612" i="1" a="1"/>
  <c r="J1612" i="1"/>
  <c r="H1612" i="1" a="1"/>
  <c r="H1612" i="1" s="1"/>
  <c r="G1611" i="1" a="1"/>
  <c r="G1611" i="1" s="1"/>
  <c r="J1605" i="1" a="1"/>
  <c r="J1605" i="1" s="1"/>
  <c r="G1612" i="1" a="1"/>
  <c r="G1612" i="1" s="1"/>
  <c r="J1611" i="1" a="1"/>
  <c r="J1611" i="1" s="1"/>
  <c r="I1611" i="1" a="1"/>
  <c r="I1611" i="1" s="1"/>
  <c r="H1611" i="1" a="1"/>
  <c r="H1611" i="1" s="1"/>
  <c r="P1605" i="1" a="1"/>
  <c r="P1605" i="1" s="1"/>
  <c r="N1605" i="1" a="1"/>
  <c r="N1605" i="1"/>
  <c r="Q1605" i="1" a="1"/>
  <c r="Q1605" i="1"/>
  <c r="O1605" i="1" a="1"/>
  <c r="O1605" i="1"/>
  <c r="G1613" i="1" a="1"/>
  <c r="G1613" i="1"/>
  <c r="L1611" i="1" a="1"/>
  <c r="L1611" i="1"/>
  <c r="F1604" i="1" a="1"/>
  <c r="F1604" i="1" s="1"/>
  <c r="H1598" i="1" a="1"/>
  <c r="H1598" i="1"/>
  <c r="N1598" i="1" a="1"/>
  <c r="N1598" i="1" s="1"/>
  <c r="O1596" i="1" a="1"/>
  <c r="O1596" i="1" s="1"/>
  <c r="N1596" i="1" a="1"/>
  <c r="N1596" i="1"/>
  <c r="O1598" i="1" a="1"/>
  <c r="O1598" i="1" s="1"/>
  <c r="K1596" i="1" a="1"/>
  <c r="K1596" i="1" s="1"/>
  <c r="F1596" i="1" a="1"/>
  <c r="F1596" i="1" s="1"/>
  <c r="G1605" i="1" a="1"/>
  <c r="G1605" i="1" s="1"/>
  <c r="P1604" i="1" a="1"/>
  <c r="P1604" i="1"/>
  <c r="Q1595" i="1" a="1"/>
  <c r="Q1595" i="1"/>
  <c r="G1598" i="1" a="1"/>
  <c r="G1598" i="1"/>
  <c r="F1605" i="1" a="1"/>
  <c r="F1605" i="1"/>
  <c r="G1604" i="1" a="1"/>
  <c r="G1604" i="1" s="1"/>
  <c r="P1596" i="1" a="1"/>
  <c r="P1596" i="1"/>
  <c r="Q1604" i="1" a="1"/>
  <c r="Q1604" i="1"/>
  <c r="J1598" i="1" a="1"/>
  <c r="J1598" i="1" s="1"/>
  <c r="O1604" i="1" a="1"/>
  <c r="O1604" i="1" s="1"/>
  <c r="K1604" i="1" a="1"/>
  <c r="K1604" i="1" s="1"/>
  <c r="P1598" i="1" a="1"/>
  <c r="P1598" i="1"/>
  <c r="L1598" i="1" a="1"/>
  <c r="L1598" i="1" s="1"/>
  <c r="L1596" i="1" a="1"/>
  <c r="L1596" i="1" s="1"/>
  <c r="I1598" i="1" a="1"/>
  <c r="I1598" i="1"/>
  <c r="Q1596" i="1" a="1"/>
  <c r="Q1596" i="1"/>
  <c r="G1596" i="1" a="1"/>
  <c r="G1596" i="1"/>
  <c r="H1604" i="1" a="1"/>
  <c r="H1604" i="1"/>
  <c r="H1596" i="1" a="1"/>
  <c r="H1596" i="1"/>
  <c r="Q1598" i="1" a="1"/>
  <c r="Q1598" i="1" s="1"/>
  <c r="M1596" i="1" a="1"/>
  <c r="M1596" i="1" s="1"/>
  <c r="F1598" i="1" a="1"/>
  <c r="F1598" i="1"/>
  <c r="K1598" i="1" a="1"/>
  <c r="K1598" i="1" s="1"/>
  <c r="M1598" i="1" a="1"/>
  <c r="M1598" i="1" s="1"/>
  <c r="M1604" i="1" a="1"/>
  <c r="M1604" i="1"/>
  <c r="H1605" i="1" a="1"/>
  <c r="H1605" i="1"/>
  <c r="I1596" i="1" a="1"/>
  <c r="I1596" i="1"/>
  <c r="L1604" i="1" a="1"/>
  <c r="L1604" i="1" s="1"/>
  <c r="I1605" i="1" a="1"/>
  <c r="I1605" i="1" s="1"/>
  <c r="J1596" i="1" a="1"/>
  <c r="J1596" i="1"/>
  <c r="N1604" i="1" a="1"/>
  <c r="N1604" i="1"/>
  <c r="J1604" i="1" a="1"/>
  <c r="J1604" i="1"/>
  <c r="I1604" i="1" a="1"/>
  <c r="I1604" i="1"/>
  <c r="O1595" i="1" a="1"/>
  <c r="O1595" i="1" s="1"/>
  <c r="I1595" i="1" a="1"/>
  <c r="I1595" i="1" s="1"/>
  <c r="H1595" i="1" a="1"/>
  <c r="H1595" i="1" s="1"/>
  <c r="H1582" i="1" a="1"/>
  <c r="H1582" i="1" s="1"/>
  <c r="N1582" i="1" a="1"/>
  <c r="N1582" i="1" s="1"/>
  <c r="N1595" i="1" a="1"/>
  <c r="N1595" i="1" s="1"/>
  <c r="L1595" i="1" a="1"/>
  <c r="L1595" i="1" s="1"/>
  <c r="K1595" i="1" a="1"/>
  <c r="K1595" i="1" s="1"/>
  <c r="J1595" i="1" a="1"/>
  <c r="J1595" i="1"/>
  <c r="G1595" i="1" a="1"/>
  <c r="G1595" i="1" s="1"/>
  <c r="F1595" i="1" a="1"/>
  <c r="F1595" i="1"/>
  <c r="K1582" i="1" a="1"/>
  <c r="K1582" i="1"/>
  <c r="O1582" i="1" a="1"/>
  <c r="O1582" i="1"/>
  <c r="J1582" i="1" a="1"/>
  <c r="J1582" i="1"/>
  <c r="Q1582" i="1" a="1"/>
  <c r="Q1582" i="1" s="1"/>
  <c r="P1582" i="1" a="1"/>
  <c r="P1582" i="1" s="1"/>
  <c r="L1582" i="1" a="1"/>
  <c r="L1582" i="1" s="1"/>
  <c r="I1582" i="1" a="1"/>
  <c r="I1582" i="1" s="1"/>
  <c r="P1595" i="1" a="1"/>
  <c r="P1595" i="1" s="1"/>
  <c r="M1582" i="1" a="1"/>
  <c r="M1582" i="1"/>
  <c r="M1595" i="1" a="1"/>
  <c r="M1595" i="1"/>
  <c r="P1576" i="1" a="1"/>
  <c r="P1576" i="1"/>
  <c r="F1578" i="1" a="1"/>
  <c r="F1578" i="1" s="1"/>
  <c r="F1581" i="1" a="1"/>
  <c r="F1581" i="1" s="1"/>
  <c r="O1580" i="1" a="1"/>
  <c r="O1580" i="1"/>
  <c r="N1580" i="1" a="1"/>
  <c r="N1580" i="1"/>
  <c r="H1580" i="1" a="1"/>
  <c r="H1580" i="1"/>
  <c r="H1577" i="1" a="1"/>
  <c r="H1577" i="1"/>
  <c r="Q1578" i="1" a="1"/>
  <c r="Q1578" i="1" s="1"/>
  <c r="M1580" i="1" a="1"/>
  <c r="M1580" i="1" s="1"/>
  <c r="O1579" i="1" a="1"/>
  <c r="O1579" i="1" s="1"/>
  <c r="I1580" i="1" a="1"/>
  <c r="I1580" i="1" s="1"/>
  <c r="G1580" i="1" a="1"/>
  <c r="G1580" i="1" s="1"/>
  <c r="Q1577" i="1" a="1"/>
  <c r="Q1577" i="1" s="1"/>
  <c r="Q1576" i="1" a="1"/>
  <c r="Q1576" i="1"/>
  <c r="M1579" i="1" a="1"/>
  <c r="M1579" i="1"/>
  <c r="M1577" i="1" a="1"/>
  <c r="M1577" i="1" s="1"/>
  <c r="K1580" i="1" a="1"/>
  <c r="K1580" i="1"/>
  <c r="G1579" i="1" a="1"/>
  <c r="G1579" i="1"/>
  <c r="K1578" i="1" a="1"/>
  <c r="K1578" i="1"/>
  <c r="P1577" i="1" a="1"/>
  <c r="P1577" i="1"/>
  <c r="N1577" i="1" a="1"/>
  <c r="N1577" i="1"/>
  <c r="K1577" i="1" a="1"/>
  <c r="K1577" i="1" s="1"/>
  <c r="L1577" i="1" a="1"/>
  <c r="L1577" i="1" s="1"/>
  <c r="I1579" i="1" a="1"/>
  <c r="I1579" i="1" s="1"/>
  <c r="O1577" i="1" a="1"/>
  <c r="O1577" i="1" s="1"/>
  <c r="N1578" i="1" a="1"/>
  <c r="N1578" i="1" s="1"/>
  <c r="G1578" i="1" a="1"/>
  <c r="G1578" i="1" s="1"/>
  <c r="G1582" i="1" a="1"/>
  <c r="G1582" i="1" s="1"/>
  <c r="P1581" i="1" a="1"/>
  <c r="P1581" i="1"/>
  <c r="O1581" i="1" a="1"/>
  <c r="O1581" i="1"/>
  <c r="P1580" i="1" a="1"/>
  <c r="P1580" i="1" s="1"/>
  <c r="L1580" i="1" a="1"/>
  <c r="L1580" i="1"/>
  <c r="M1581" i="1" a="1"/>
  <c r="M1581" i="1"/>
  <c r="K1579" i="1" a="1"/>
  <c r="K1579" i="1"/>
  <c r="L1578" i="1" a="1"/>
  <c r="L1578" i="1"/>
  <c r="I1578" i="1" a="1"/>
  <c r="I1578" i="1" s="1"/>
  <c r="H1578" i="1" a="1"/>
  <c r="H1578" i="1" s="1"/>
  <c r="P1578" i="1" a="1"/>
  <c r="P1578" i="1" s="1"/>
  <c r="J1579" i="1" a="1"/>
  <c r="J1579" i="1" s="1"/>
  <c r="F1579" i="1" a="1"/>
  <c r="F1579" i="1" s="1"/>
  <c r="G1577" i="1" a="1"/>
  <c r="G1577" i="1" s="1"/>
  <c r="H1579" i="1" a="1"/>
  <c r="H1579" i="1" s="1"/>
  <c r="J1577" i="1" a="1"/>
  <c r="J1577" i="1" s="1"/>
  <c r="K1581" i="1" a="1"/>
  <c r="K1581" i="1"/>
  <c r="J1580" i="1" a="1"/>
  <c r="J1580" i="1" s="1"/>
  <c r="H1581" i="1" a="1"/>
  <c r="H1581" i="1"/>
  <c r="L1579" i="1" a="1"/>
  <c r="L1579" i="1"/>
  <c r="F1580" i="1" a="1"/>
  <c r="F1580" i="1"/>
  <c r="F1582" i="1" a="1"/>
  <c r="F1582" i="1"/>
  <c r="Q1581" i="1" a="1"/>
  <c r="Q1581" i="1" s="1"/>
  <c r="N1581" i="1" a="1"/>
  <c r="N1581" i="1" s="1"/>
  <c r="P1579" i="1" a="1"/>
  <c r="P1579" i="1" s="1"/>
  <c r="L1581" i="1" a="1"/>
  <c r="L1581" i="1" s="1"/>
  <c r="O1578" i="1" a="1"/>
  <c r="O1578" i="1" s="1"/>
  <c r="I1577" i="1" a="1"/>
  <c r="I1577" i="1" s="1"/>
  <c r="J1581" i="1" a="1"/>
  <c r="J1581" i="1" s="1"/>
  <c r="I1581" i="1" a="1"/>
  <c r="I1581" i="1" s="1"/>
  <c r="M1578" i="1" a="1"/>
  <c r="M1578" i="1" s="1"/>
  <c r="G1581" i="1" a="1"/>
  <c r="G1581" i="1"/>
  <c r="Q1580" i="1" a="1"/>
  <c r="Q1580" i="1"/>
  <c r="N1579" i="1" a="1"/>
  <c r="N1579" i="1"/>
  <c r="Q1579" i="1" a="1"/>
  <c r="Q1579" i="1"/>
  <c r="J1578" i="1" a="1"/>
  <c r="J1578" i="1"/>
  <c r="F1577" i="1" a="1"/>
  <c r="F1577" i="1" s="1"/>
  <c r="P1574" i="1" a="1"/>
  <c r="P1574" i="1" s="1"/>
  <c r="F1572" i="1" a="1"/>
  <c r="F1572" i="1"/>
  <c r="K1575" i="1" a="1"/>
  <c r="K1575" i="1" s="1"/>
  <c r="G1575" i="1" a="1"/>
  <c r="G1575" i="1" s="1"/>
  <c r="N1574" i="1" a="1"/>
  <c r="N1574" i="1" s="1"/>
  <c r="H1574" i="1" a="1"/>
  <c r="H1574" i="1" s="1"/>
  <c r="G1574" i="1" a="1"/>
  <c r="G1574" i="1" s="1"/>
  <c r="Q1572" i="1" a="1"/>
  <c r="Q1572" i="1" s="1"/>
  <c r="P1572" i="1" a="1"/>
  <c r="P1572" i="1" s="1"/>
  <c r="O1572" i="1" a="1"/>
  <c r="O1572" i="1"/>
  <c r="I1572" i="1" a="1"/>
  <c r="I1572" i="1"/>
  <c r="M1566" i="1" a="1"/>
  <c r="M1566" i="1"/>
  <c r="L1576" i="1" a="1"/>
  <c r="L1576" i="1"/>
  <c r="Q1575" i="1" a="1"/>
  <c r="Q1575" i="1"/>
  <c r="H1576" i="1" a="1"/>
  <c r="H1576" i="1" s="1"/>
  <c r="G1576" i="1" a="1"/>
  <c r="G1576" i="1" s="1"/>
  <c r="N1566" i="1" a="1"/>
  <c r="N1566" i="1" s="1"/>
  <c r="M1575" i="1" a="1"/>
  <c r="M1575" i="1" s="1"/>
  <c r="O1576" i="1" a="1"/>
  <c r="O1576" i="1" s="1"/>
  <c r="I1576" i="1" a="1"/>
  <c r="I1576" i="1" s="1"/>
  <c r="P1575" i="1" a="1"/>
  <c r="P1575" i="1" s="1"/>
  <c r="O1574" i="1" a="1"/>
  <c r="O1574" i="1" s="1"/>
  <c r="K1574" i="1" a="1"/>
  <c r="K1574" i="1" s="1"/>
  <c r="K1572" i="1" a="1"/>
  <c r="K1572" i="1"/>
  <c r="I1575" i="1" a="1"/>
  <c r="I1575" i="1"/>
  <c r="N1572" i="1" a="1"/>
  <c r="N1572" i="1"/>
  <c r="H1575" i="1" a="1"/>
  <c r="H1575" i="1"/>
  <c r="F1575" i="1" a="1"/>
  <c r="F1575" i="1" s="1"/>
  <c r="M1574" i="1" a="1"/>
  <c r="M1574" i="1"/>
  <c r="F1574" i="1" a="1"/>
  <c r="F1574" i="1" s="1"/>
  <c r="J1572" i="1" a="1"/>
  <c r="J1572" i="1" s="1"/>
  <c r="P1566" i="1" a="1"/>
  <c r="P1566" i="1" s="1"/>
  <c r="O1566" i="1" a="1"/>
  <c r="O1566" i="1"/>
  <c r="I1574" i="1" a="1"/>
  <c r="I1574" i="1" s="1"/>
  <c r="N1576" i="1" a="1"/>
  <c r="N1576" i="1" s="1"/>
  <c r="J1574" i="1" a="1"/>
  <c r="J1574" i="1" s="1"/>
  <c r="M1576" i="1" a="1"/>
  <c r="M1576" i="1" s="1"/>
  <c r="K1576" i="1" a="1"/>
  <c r="K1576" i="1"/>
  <c r="H1572" i="1" a="1"/>
  <c r="H1572" i="1"/>
  <c r="J1576" i="1" a="1"/>
  <c r="J1576" i="1"/>
  <c r="F1576" i="1" a="1"/>
  <c r="F1576" i="1"/>
  <c r="O1575" i="1" a="1"/>
  <c r="O1575" i="1"/>
  <c r="M1572" i="1" a="1"/>
  <c r="M1572" i="1" s="1"/>
  <c r="G1572" i="1" a="1"/>
  <c r="G1572" i="1"/>
  <c r="L1572" i="1" a="1"/>
  <c r="L1572" i="1" s="1"/>
  <c r="L1575" i="1" a="1"/>
  <c r="L1575" i="1" s="1"/>
  <c r="J1575" i="1" a="1"/>
  <c r="J1575" i="1" s="1"/>
  <c r="Q1574" i="1" a="1"/>
  <c r="Q1574" i="1"/>
  <c r="L1574" i="1" a="1"/>
  <c r="L1574" i="1" s="1"/>
  <c r="N1575" i="1" a="1"/>
  <c r="N1575" i="1" s="1"/>
  <c r="Q1566" i="1" a="1"/>
  <c r="Q1566" i="1" s="1"/>
  <c r="Q1558" i="1" a="1"/>
  <c r="Q1558" i="1"/>
  <c r="H1565" i="1" a="1"/>
  <c r="H1565" i="1"/>
  <c r="Q1564" i="1" a="1"/>
  <c r="Q1564" i="1"/>
  <c r="F1564" i="1" a="1"/>
  <c r="F1564" i="1"/>
  <c r="P1564" i="1" a="1"/>
  <c r="P1564" i="1"/>
  <c r="N1564" i="1" a="1"/>
  <c r="N1564" i="1"/>
  <c r="M1564" i="1" a="1"/>
  <c r="M1564" i="1" s="1"/>
  <c r="J1564" i="1" a="1"/>
  <c r="J1564" i="1" s="1"/>
  <c r="H1558" i="1" a="1"/>
  <c r="H1558" i="1" s="1"/>
  <c r="G1564" i="1" a="1"/>
  <c r="G1564" i="1" s="1"/>
  <c r="L1558" i="1" a="1"/>
  <c r="L1558" i="1" s="1"/>
  <c r="L1564" i="1" a="1"/>
  <c r="L1564" i="1"/>
  <c r="O1558" i="1" a="1"/>
  <c r="O1558" i="1" s="1"/>
  <c r="L1566" i="1" a="1"/>
  <c r="L1566" i="1" s="1"/>
  <c r="K1566" i="1" a="1"/>
  <c r="K1566" i="1"/>
  <c r="J1566" i="1" a="1"/>
  <c r="J1566" i="1"/>
  <c r="I1566" i="1" a="1"/>
  <c r="I1566" i="1"/>
  <c r="H1564" i="1" a="1"/>
  <c r="H1564" i="1"/>
  <c r="H1566" i="1" a="1"/>
  <c r="H1566" i="1"/>
  <c r="F1566" i="1" a="1"/>
  <c r="F1566" i="1"/>
  <c r="M1558" i="1" a="1"/>
  <c r="M1558" i="1"/>
  <c r="N1558" i="1" a="1"/>
  <c r="N1558" i="1" s="1"/>
  <c r="K1558" i="1" a="1"/>
  <c r="K1558" i="1" s="1"/>
  <c r="J1558" i="1" a="1"/>
  <c r="J1558" i="1"/>
  <c r="I1558" i="1" a="1"/>
  <c r="I1558" i="1" s="1"/>
  <c r="G1566" i="1" a="1"/>
  <c r="G1566" i="1" s="1"/>
  <c r="O1565" i="1" a="1"/>
  <c r="O1565" i="1"/>
  <c r="N1565" i="1" a="1"/>
  <c r="N1565" i="1" s="1"/>
  <c r="L1565" i="1" a="1"/>
  <c r="L1565" i="1"/>
  <c r="F1565" i="1" a="1"/>
  <c r="F1565" i="1"/>
  <c r="I1564" i="1" a="1"/>
  <c r="I1564" i="1"/>
  <c r="O1564" i="1" a="1"/>
  <c r="O1564" i="1"/>
  <c r="Q1565" i="1" a="1"/>
  <c r="Q1565" i="1" s="1"/>
  <c r="P1565" i="1" a="1"/>
  <c r="P1565" i="1"/>
  <c r="M1565" i="1" a="1"/>
  <c r="M1565" i="1"/>
  <c r="K1565" i="1" a="1"/>
  <c r="K1565" i="1" s="1"/>
  <c r="J1565" i="1" a="1"/>
  <c r="J1565" i="1" s="1"/>
  <c r="I1565" i="1" a="1"/>
  <c r="I1565" i="1"/>
  <c r="G1565" i="1" a="1"/>
  <c r="G1565" i="1"/>
  <c r="P1558" i="1" a="1"/>
  <c r="P1558" i="1" s="1"/>
  <c r="K1564" i="1" a="1"/>
  <c r="K1564" i="1" s="1"/>
  <c r="N1549" i="1" a="1"/>
  <c r="N1549" i="1"/>
  <c r="O1549" i="1" a="1"/>
  <c r="O1549" i="1"/>
  <c r="F1551" i="1" a="1"/>
  <c r="F1551" i="1"/>
  <c r="J1549" i="1" a="1"/>
  <c r="J1549" i="1"/>
  <c r="Q1549" i="1" a="1"/>
  <c r="Q1549" i="1"/>
  <c r="J1551" i="1" a="1"/>
  <c r="J1551" i="1" s="1"/>
  <c r="H1551" i="1" a="1"/>
  <c r="H1551" i="1" s="1"/>
  <c r="M1551" i="1" a="1"/>
  <c r="M1551" i="1"/>
  <c r="L1551" i="1" a="1"/>
  <c r="L1551" i="1" s="1"/>
  <c r="I1549" i="1" a="1"/>
  <c r="I1549" i="1" s="1"/>
  <c r="H1557" i="1" a="1"/>
  <c r="H1557" i="1" s="1"/>
  <c r="O1551" i="1" a="1"/>
  <c r="O1551" i="1"/>
  <c r="P1548" i="1" a="1"/>
  <c r="P1548" i="1"/>
  <c r="G1558" i="1" a="1"/>
  <c r="G1558" i="1" s="1"/>
  <c r="F1558" i="1" a="1"/>
  <c r="F1558" i="1" s="1"/>
  <c r="Q1557" i="1" a="1"/>
  <c r="Q1557" i="1"/>
  <c r="I1551" i="1" a="1"/>
  <c r="I1551" i="1"/>
  <c r="G1557" i="1" a="1"/>
  <c r="G1557" i="1"/>
  <c r="P1549" i="1" a="1"/>
  <c r="P1549" i="1"/>
  <c r="K1551" i="1" a="1"/>
  <c r="K1551" i="1" s="1"/>
  <c r="H1549" i="1" a="1"/>
  <c r="H1549" i="1" s="1"/>
  <c r="Q1548" i="1" a="1"/>
  <c r="Q1548" i="1" s="1"/>
  <c r="L1549" i="1" a="1"/>
  <c r="L1549" i="1" s="1"/>
  <c r="P1557" i="1" a="1"/>
  <c r="P1557" i="1" s="1"/>
  <c r="O1557" i="1" a="1"/>
  <c r="O1557" i="1"/>
  <c r="N1557" i="1" a="1"/>
  <c r="N1557" i="1" s="1"/>
  <c r="G1551" i="1" a="1"/>
  <c r="G1551" i="1"/>
  <c r="M1557" i="1" a="1"/>
  <c r="M1557" i="1"/>
  <c r="Q1551" i="1" a="1"/>
  <c r="Q1551" i="1" s="1"/>
  <c r="L1557" i="1" a="1"/>
  <c r="L1557" i="1"/>
  <c r="P1551" i="1" a="1"/>
  <c r="P1551" i="1"/>
  <c r="K1557" i="1" a="1"/>
  <c r="K1557" i="1"/>
  <c r="J1557" i="1" a="1"/>
  <c r="J1557" i="1"/>
  <c r="I1557" i="1" a="1"/>
  <c r="I1557" i="1" s="1"/>
  <c r="F1557" i="1" a="1"/>
  <c r="F1557" i="1" s="1"/>
  <c r="M1549" i="1" a="1"/>
  <c r="M1549" i="1" s="1"/>
  <c r="G1549" i="1" a="1"/>
  <c r="G1549" i="1" s="1"/>
  <c r="F1549" i="1" a="1"/>
  <c r="F1549" i="1" s="1"/>
  <c r="K1549" i="1" a="1"/>
  <c r="K1549" i="1"/>
  <c r="N1551" i="1" a="1"/>
  <c r="N1551" i="1"/>
  <c r="M1548" i="1" a="1"/>
  <c r="M1548" i="1" s="1"/>
  <c r="L1548" i="1" a="1"/>
  <c r="L1548" i="1"/>
  <c r="G1530" i="1" a="1"/>
  <c r="G1530" i="1" s="1"/>
  <c r="O1530" i="1" a="1"/>
  <c r="O1530" i="1"/>
  <c r="K1548" i="1" a="1"/>
  <c r="K1548" i="1"/>
  <c r="O1531" i="1" a="1"/>
  <c r="O1531" i="1"/>
  <c r="J1548" i="1" a="1"/>
  <c r="J1548" i="1"/>
  <c r="I1548" i="1" a="1"/>
  <c r="I1548" i="1" s="1"/>
  <c r="H1548" i="1" a="1"/>
  <c r="H1548" i="1" s="1"/>
  <c r="P1530" i="1" a="1"/>
  <c r="P1530" i="1" s="1"/>
  <c r="G1548" i="1" a="1"/>
  <c r="G1548" i="1" s="1"/>
  <c r="F1548" i="1" a="1"/>
  <c r="F1548" i="1" s="1"/>
  <c r="J1530" i="1" a="1"/>
  <c r="J1530" i="1" s="1"/>
  <c r="N1531" i="1" a="1"/>
  <c r="N1531" i="1"/>
  <c r="H1531" i="1" a="1"/>
  <c r="H1531" i="1" s="1"/>
  <c r="K1531" i="1" a="1"/>
  <c r="K1531" i="1"/>
  <c r="G1531" i="1" a="1"/>
  <c r="G1531" i="1"/>
  <c r="M1530" i="1" a="1"/>
  <c r="M1530" i="1"/>
  <c r="I1530" i="1" a="1"/>
  <c r="I1530" i="1"/>
  <c r="M1531" i="1" a="1"/>
  <c r="M1531" i="1"/>
  <c r="Q1531" i="1" a="1"/>
  <c r="Q1531" i="1"/>
  <c r="I1531" i="1" a="1"/>
  <c r="I1531" i="1" s="1"/>
  <c r="N1530" i="1" a="1"/>
  <c r="N1530" i="1" s="1"/>
  <c r="P1531" i="1" a="1"/>
  <c r="P1531" i="1" s="1"/>
  <c r="L1531" i="1" a="1"/>
  <c r="L1531" i="1" s="1"/>
  <c r="L1530" i="1" a="1"/>
  <c r="L1530" i="1" s="1"/>
  <c r="F1531" i="1" a="1"/>
  <c r="F1531" i="1" s="1"/>
  <c r="J1531" i="1" a="1"/>
  <c r="J1531" i="1" s="1"/>
  <c r="O1548" i="1" a="1"/>
  <c r="O1548" i="1"/>
  <c r="H1530" i="1" a="1"/>
  <c r="H1530" i="1"/>
  <c r="Q1530" i="1" a="1"/>
  <c r="Q1530" i="1"/>
  <c r="K1530" i="1" a="1"/>
  <c r="K1530" i="1"/>
  <c r="N1548" i="1" a="1"/>
  <c r="N1548" i="1"/>
  <c r="H1529" i="1" a="1"/>
  <c r="H1529" i="1"/>
  <c r="N1526" i="1" a="1"/>
  <c r="N1526" i="1"/>
  <c r="F1526" i="1" a="1"/>
  <c r="F1526" i="1"/>
  <c r="Q1526" i="1" a="1"/>
  <c r="Q1526" i="1" s="1"/>
  <c r="O1525" i="1" a="1"/>
  <c r="O1525" i="1" s="1"/>
  <c r="P1526" i="1" a="1"/>
  <c r="P1526" i="1" s="1"/>
  <c r="P1524" i="1" a="1"/>
  <c r="P1524" i="1" s="1"/>
  <c r="M1526" i="1" a="1"/>
  <c r="M1526" i="1" s="1"/>
  <c r="N1528" i="1" a="1"/>
  <c r="N1528" i="1" s="1"/>
  <c r="L1527" i="1" a="1"/>
  <c r="L1527" i="1" s="1"/>
  <c r="J1527" i="1" a="1"/>
  <c r="J1527" i="1"/>
  <c r="N1529" i="1" a="1"/>
  <c r="N1529" i="1" s="1"/>
  <c r="K1529" i="1" a="1"/>
  <c r="K1529" i="1"/>
  <c r="P1528" i="1" a="1"/>
  <c r="P1528" i="1"/>
  <c r="O1524" i="1" a="1"/>
  <c r="O1524" i="1"/>
  <c r="K1528" i="1" a="1"/>
  <c r="K1528" i="1"/>
  <c r="M1528" i="1" a="1"/>
  <c r="M1528" i="1" s="1"/>
  <c r="G1528" i="1" a="1"/>
  <c r="G1528" i="1" s="1"/>
  <c r="G1527" i="1" a="1"/>
  <c r="G1527" i="1" s="1"/>
  <c r="L1526" i="1" a="1"/>
  <c r="L1526" i="1" s="1"/>
  <c r="F1525" i="1" a="1"/>
  <c r="F1525" i="1" s="1"/>
  <c r="F1530" i="1" a="1"/>
  <c r="F1530" i="1" s="1"/>
  <c r="Q1529" i="1" a="1"/>
  <c r="Q1529" i="1" s="1"/>
  <c r="P1529" i="1" a="1"/>
  <c r="P1529" i="1" s="1"/>
  <c r="O1529" i="1" a="1"/>
  <c r="O1529" i="1" s="1"/>
  <c r="M1529" i="1" a="1"/>
  <c r="M1529" i="1"/>
  <c r="L1529" i="1" a="1"/>
  <c r="L1529" i="1"/>
  <c r="I1529" i="1" a="1"/>
  <c r="I1529" i="1"/>
  <c r="J1529" i="1" a="1"/>
  <c r="J1529" i="1"/>
  <c r="F1528" i="1" a="1"/>
  <c r="F1528" i="1"/>
  <c r="O1527" i="1" a="1"/>
  <c r="O1527" i="1" s="1"/>
  <c r="H1527" i="1" a="1"/>
  <c r="H1527" i="1" s="1"/>
  <c r="G1529" i="1" a="1"/>
  <c r="G1529" i="1"/>
  <c r="I1528" i="1" a="1"/>
  <c r="I1528" i="1" s="1"/>
  <c r="F1529" i="1" a="1"/>
  <c r="F1529" i="1" s="1"/>
  <c r="Q1528" i="1" a="1"/>
  <c r="Q1528" i="1" s="1"/>
  <c r="O1526" i="1" a="1"/>
  <c r="O1526" i="1" s="1"/>
  <c r="I1526" i="1" a="1"/>
  <c r="I1526" i="1" s="1"/>
  <c r="N1525" i="1" a="1"/>
  <c r="N1525" i="1" s="1"/>
  <c r="O1528" i="1" a="1"/>
  <c r="O1528" i="1" s="1"/>
  <c r="N1527" i="1" a="1"/>
  <c r="N1527" i="1"/>
  <c r="L1528" i="1" a="1"/>
  <c r="L1528" i="1"/>
  <c r="I1525" i="1" a="1"/>
  <c r="I1525" i="1"/>
  <c r="H1525" i="1" a="1"/>
  <c r="H1525" i="1"/>
  <c r="G1525" i="1" a="1"/>
  <c r="G1525" i="1" s="1"/>
  <c r="J1528" i="1" a="1"/>
  <c r="J1528" i="1" s="1"/>
  <c r="Q1527" i="1" a="1"/>
  <c r="Q1527" i="1" s="1"/>
  <c r="K1526" i="1" a="1"/>
  <c r="K1526" i="1" s="1"/>
  <c r="G1526" i="1" a="1"/>
  <c r="G1526" i="1" s="1"/>
  <c r="K1527" i="1" a="1"/>
  <c r="K1527" i="1" s="1"/>
  <c r="I1527" i="1" a="1"/>
  <c r="I1527" i="1" s="1"/>
  <c r="M1525" i="1" a="1"/>
  <c r="M1525" i="1" s="1"/>
  <c r="F1527" i="1" a="1"/>
  <c r="F1527" i="1" s="1"/>
  <c r="J1526" i="1" a="1"/>
  <c r="J1526" i="1" s="1"/>
  <c r="H1526" i="1" a="1"/>
  <c r="H1526" i="1"/>
  <c r="Q1525" i="1" a="1"/>
  <c r="Q1525" i="1"/>
  <c r="P1525" i="1" a="1"/>
  <c r="P1525" i="1"/>
  <c r="Q1524" i="1" a="1"/>
  <c r="Q1524" i="1"/>
  <c r="H1528" i="1" a="1"/>
  <c r="H1528" i="1"/>
  <c r="P1527" i="1" a="1"/>
  <c r="P1527" i="1"/>
  <c r="L1525" i="1" a="1"/>
  <c r="L1525" i="1" s="1"/>
  <c r="M1527" i="1" a="1"/>
  <c r="M1527" i="1" s="1"/>
  <c r="J1525" i="1" a="1"/>
  <c r="J1525" i="1" s="1"/>
  <c r="K1525" i="1" a="1"/>
  <c r="K1525" i="1" s="1"/>
  <c r="O1519" i="1" a="1"/>
  <c r="O1519" i="1" s="1"/>
  <c r="G1522" i="1" a="1"/>
  <c r="G1522" i="1" s="1"/>
  <c r="M1524" i="1" a="1"/>
  <c r="M1524" i="1" s="1"/>
  <c r="I1524" i="1" a="1"/>
  <c r="I1524" i="1" s="1"/>
  <c r="N1522" i="1" a="1"/>
  <c r="N1522" i="1"/>
  <c r="H1520" i="1" a="1"/>
  <c r="H1520" i="1"/>
  <c r="F1524" i="1" a="1"/>
  <c r="F1524" i="1"/>
  <c r="O1523" i="1" a="1"/>
  <c r="O1523" i="1"/>
  <c r="H1521" i="1" a="1"/>
  <c r="H1521" i="1"/>
  <c r="P1522" i="1" a="1"/>
  <c r="P1522" i="1"/>
  <c r="P1521" i="1" a="1"/>
  <c r="P1521" i="1"/>
  <c r="K1520" i="1" a="1"/>
  <c r="K1520" i="1" s="1"/>
  <c r="L1520" i="1" a="1"/>
  <c r="L1520" i="1" s="1"/>
  <c r="H1522" i="1" a="1"/>
  <c r="H1522" i="1" s="1"/>
  <c r="L1521" i="1" a="1"/>
  <c r="L1521" i="1"/>
  <c r="H1523" i="1" a="1"/>
  <c r="H1523" i="1" s="1"/>
  <c r="P1519" i="1" a="1"/>
  <c r="P1519" i="1" s="1"/>
  <c r="M1523" i="1" a="1"/>
  <c r="M1523" i="1" s="1"/>
  <c r="K1521" i="1" a="1"/>
  <c r="K1521" i="1"/>
  <c r="J1523" i="1" a="1"/>
  <c r="J1523" i="1"/>
  <c r="N1524" i="1" a="1"/>
  <c r="N1524" i="1"/>
  <c r="L1522" i="1" a="1"/>
  <c r="L1522" i="1"/>
  <c r="J1522" i="1" a="1"/>
  <c r="J1522" i="1"/>
  <c r="J1520" i="1" a="1"/>
  <c r="J1520" i="1"/>
  <c r="O1520" i="1" a="1"/>
  <c r="O1520" i="1"/>
  <c r="N1520" i="1" a="1"/>
  <c r="N1520" i="1" s="1"/>
  <c r="I1523" i="1" a="1"/>
  <c r="I1523" i="1" s="1"/>
  <c r="K1524" i="1" a="1"/>
  <c r="K1524" i="1" s="1"/>
  <c r="N1523" i="1" a="1"/>
  <c r="N1523" i="1" s="1"/>
  <c r="J1521" i="1" a="1"/>
  <c r="J1521" i="1"/>
  <c r="Q1519" i="1" a="1"/>
  <c r="Q1519" i="1" s="1"/>
  <c r="M1520" i="1" a="1"/>
  <c r="M1520" i="1" s="1"/>
  <c r="L1524" i="1" a="1"/>
  <c r="L1524" i="1"/>
  <c r="J1524" i="1" a="1"/>
  <c r="J1524" i="1"/>
  <c r="O1521" i="1" a="1"/>
  <c r="O1521" i="1"/>
  <c r="H1524" i="1" a="1"/>
  <c r="H1524" i="1"/>
  <c r="G1524" i="1" a="1"/>
  <c r="G1524" i="1"/>
  <c r="Q1521" i="1" a="1"/>
  <c r="Q1521" i="1" s="1"/>
  <c r="Q1523" i="1" a="1"/>
  <c r="Q1523" i="1" s="1"/>
  <c r="P1523" i="1" a="1"/>
  <c r="P1523" i="1" s="1"/>
  <c r="L1523" i="1" a="1"/>
  <c r="L1523" i="1" s="1"/>
  <c r="K1523" i="1" a="1"/>
  <c r="K1523" i="1"/>
  <c r="G1523" i="1" a="1"/>
  <c r="G1523" i="1" s="1"/>
  <c r="G1521" i="1" a="1"/>
  <c r="G1521" i="1" s="1"/>
  <c r="I1521" i="1" a="1"/>
  <c r="I1521" i="1"/>
  <c r="M1522" i="1" a="1"/>
  <c r="M1522" i="1" s="1"/>
  <c r="M1521" i="1" a="1"/>
  <c r="M1521" i="1"/>
  <c r="F1521" i="1" a="1"/>
  <c r="F1521" i="1"/>
  <c r="N1519" i="1" a="1"/>
  <c r="N1519" i="1"/>
  <c r="F1523" i="1" a="1"/>
  <c r="F1523" i="1"/>
  <c r="O1522" i="1" a="1"/>
  <c r="O1522" i="1" s="1"/>
  <c r="K1522" i="1" a="1"/>
  <c r="K1522" i="1"/>
  <c r="P1520" i="1" a="1"/>
  <c r="P1520" i="1" s="1"/>
  <c r="Q1522" i="1" a="1"/>
  <c r="Q1522" i="1" s="1"/>
  <c r="F1522" i="1" a="1"/>
  <c r="F1522" i="1" s="1"/>
  <c r="I1520" i="1" a="1"/>
  <c r="I1520" i="1" s="1"/>
  <c r="Q1520" i="1" a="1"/>
  <c r="Q1520" i="1" s="1"/>
  <c r="F1520" i="1" a="1"/>
  <c r="F1520" i="1" s="1"/>
  <c r="I1522" i="1" a="1"/>
  <c r="I1522" i="1" s="1"/>
  <c r="N1521" i="1" a="1"/>
  <c r="N1521" i="1"/>
  <c r="G1520" i="1" a="1"/>
  <c r="G1520" i="1"/>
  <c r="I1515" i="1" a="1"/>
  <c r="I1515" i="1"/>
  <c r="G1517" i="1" a="1"/>
  <c r="G1517" i="1"/>
  <c r="F1515" i="1" a="1"/>
  <c r="F1515" i="1"/>
  <c r="Q1514" i="1" a="1"/>
  <c r="Q1514" i="1" s="1"/>
  <c r="H1516" i="1" a="1"/>
  <c r="H1516" i="1" s="1"/>
  <c r="O1515" i="1" a="1"/>
  <c r="O1515" i="1"/>
  <c r="M1515" i="1" a="1"/>
  <c r="M1515" i="1" s="1"/>
  <c r="I1514" i="1" a="1"/>
  <c r="I1514" i="1" s="1"/>
  <c r="O1514" i="1" a="1"/>
  <c r="O1514" i="1"/>
  <c r="H1514" i="1" a="1"/>
  <c r="H1514" i="1" s="1"/>
  <c r="G1516" i="1" a="1"/>
  <c r="G1516" i="1" s="1"/>
  <c r="L1515" i="1" a="1"/>
  <c r="L1515" i="1" s="1"/>
  <c r="M1519" i="1" a="1"/>
  <c r="M1519" i="1" s="1"/>
  <c r="O1517" i="1" a="1"/>
  <c r="O1517" i="1"/>
  <c r="H1515" i="1" a="1"/>
  <c r="H1515" i="1"/>
  <c r="N1514" i="1" a="1"/>
  <c r="N1514" i="1"/>
  <c r="M1517" i="1" a="1"/>
  <c r="M1517" i="1"/>
  <c r="N1517" i="1" a="1"/>
  <c r="N1517" i="1" s="1"/>
  <c r="O1516" i="1" a="1"/>
  <c r="O1516" i="1" s="1"/>
  <c r="N1515" i="1" a="1"/>
  <c r="N1515" i="1" s="1"/>
  <c r="K1515" i="1" a="1"/>
  <c r="K1515" i="1" s="1"/>
  <c r="J1516" i="1" a="1"/>
  <c r="J1516" i="1" s="1"/>
  <c r="J1514" i="1" a="1"/>
  <c r="J1514" i="1" s="1"/>
  <c r="L1519" i="1" a="1"/>
  <c r="L1519" i="1"/>
  <c r="G1519" i="1" a="1"/>
  <c r="G1519" i="1"/>
  <c r="F1516" i="1" a="1"/>
  <c r="F1516" i="1" s="1"/>
  <c r="I1519" i="1" a="1"/>
  <c r="I1519" i="1" s="1"/>
  <c r="K1519" i="1" a="1"/>
  <c r="K1519" i="1"/>
  <c r="J1519" i="1" a="1"/>
  <c r="J1519" i="1"/>
  <c r="M1514" i="1" a="1"/>
  <c r="M1514" i="1"/>
  <c r="H1519" i="1" a="1"/>
  <c r="H1519" i="1"/>
  <c r="L1514" i="1" a="1"/>
  <c r="L1514" i="1" s="1"/>
  <c r="J1515" i="1" a="1"/>
  <c r="J1515" i="1" s="1"/>
  <c r="G1515" i="1" a="1"/>
  <c r="G1515" i="1" s="1"/>
  <c r="J1517" i="1" a="1"/>
  <c r="J1517" i="1" s="1"/>
  <c r="K1516" i="1" a="1"/>
  <c r="K1516" i="1" s="1"/>
  <c r="I1516" i="1" a="1"/>
  <c r="I1516" i="1"/>
  <c r="F1519" i="1" a="1"/>
  <c r="F1519" i="1" s="1"/>
  <c r="M1516" i="1" a="1"/>
  <c r="M1516" i="1" s="1"/>
  <c r="Q1515" i="1" a="1"/>
  <c r="Q1515" i="1" s="1"/>
  <c r="K1517" i="1" a="1"/>
  <c r="K1517" i="1"/>
  <c r="L1516" i="1" a="1"/>
  <c r="L1516" i="1"/>
  <c r="Q1516" i="1" a="1"/>
  <c r="Q1516" i="1"/>
  <c r="N1516" i="1" a="1"/>
  <c r="N1516" i="1"/>
  <c r="K1514" i="1" a="1"/>
  <c r="K1514" i="1"/>
  <c r="P1516" i="1" a="1"/>
  <c r="P1516" i="1" s="1"/>
  <c r="H1517" i="1" a="1"/>
  <c r="H1517" i="1" s="1"/>
  <c r="P1515" i="1" a="1"/>
  <c r="P1515" i="1" s="1"/>
  <c r="F1517" i="1" a="1"/>
  <c r="F1517" i="1" s="1"/>
  <c r="P1514" i="1" a="1"/>
  <c r="P1514" i="1" s="1"/>
  <c r="L1517" i="1" a="1"/>
  <c r="L1517" i="1" s="1"/>
  <c r="Q1517" i="1" a="1"/>
  <c r="Q1517" i="1"/>
  <c r="P1517" i="1" a="1"/>
  <c r="P1517" i="1" s="1"/>
  <c r="I1517" i="1" a="1"/>
  <c r="I1517" i="1"/>
  <c r="O1513" i="1" a="1"/>
  <c r="O1513" i="1" s="1"/>
  <c r="F1513" i="1" a="1"/>
  <c r="F1513" i="1"/>
  <c r="G1514" i="1" a="1"/>
  <c r="G1514" i="1"/>
  <c r="Q1513" i="1" a="1"/>
  <c r="Q1513" i="1"/>
  <c r="I1513" i="1" a="1"/>
  <c r="I1513" i="1"/>
  <c r="G1513" i="1" a="1"/>
  <c r="G1513" i="1" s="1"/>
  <c r="N1513" i="1" a="1"/>
  <c r="N1513" i="1" s="1"/>
  <c r="M1513" i="1" a="1"/>
  <c r="M1513" i="1" s="1"/>
  <c r="L1513" i="1" a="1"/>
  <c r="L1513" i="1" s="1"/>
  <c r="K1513" i="1" a="1"/>
  <c r="K1513" i="1" s="1"/>
  <c r="J1513" i="1" a="1"/>
  <c r="J1513" i="1"/>
  <c r="H1513" i="1" a="1"/>
  <c r="H1513" i="1"/>
  <c r="F1514" i="1" a="1"/>
  <c r="F1514" i="1" s="1"/>
  <c r="P1513" i="1" a="1"/>
  <c r="P1513" i="1"/>
  <c r="F1507" i="1" a="1"/>
  <c r="F1507" i="1"/>
  <c r="P1507" i="1" a="1"/>
  <c r="P1507" i="1"/>
  <c r="L1507" i="1" a="1"/>
  <c r="L1507" i="1"/>
  <c r="O1507" i="1" a="1"/>
  <c r="O1507" i="1"/>
  <c r="N1507" i="1" a="1"/>
  <c r="N1507" i="1"/>
  <c r="K1507" i="1" a="1"/>
  <c r="K1507" i="1" s="1"/>
  <c r="J1507" i="1" a="1"/>
  <c r="J1507" i="1"/>
  <c r="I1507" i="1" a="1"/>
  <c r="I1507" i="1"/>
  <c r="Q1506" i="1" a="1"/>
  <c r="Q1506" i="1" s="1"/>
  <c r="H1507" i="1" a="1"/>
  <c r="H1507" i="1" s="1"/>
  <c r="M1507" i="1" a="1"/>
  <c r="M1507" i="1" s="1"/>
  <c r="Q1507" i="1" a="1"/>
  <c r="Q1507" i="1" s="1"/>
  <c r="G1507" i="1" a="1"/>
  <c r="G1507" i="1"/>
  <c r="K1506" i="1" a="1"/>
  <c r="K1506" i="1" s="1"/>
  <c r="I1506" i="1" a="1"/>
  <c r="I1506" i="1" s="1"/>
  <c r="G1506" i="1" a="1"/>
  <c r="G1506" i="1"/>
  <c r="N1505" i="1" a="1"/>
  <c r="N1505" i="1"/>
  <c r="L1506" i="1" a="1"/>
  <c r="L1506" i="1"/>
  <c r="M1505" i="1" a="1"/>
  <c r="M1505" i="1"/>
  <c r="L1505" i="1" a="1"/>
  <c r="L1505" i="1"/>
  <c r="F1506" i="1" a="1"/>
  <c r="F1506" i="1" s="1"/>
  <c r="P1506" i="1" a="1"/>
  <c r="P1506" i="1" s="1"/>
  <c r="M1506" i="1" a="1"/>
  <c r="M1506" i="1" s="1"/>
  <c r="J1506" i="1" a="1"/>
  <c r="J1506" i="1"/>
  <c r="K1505" i="1" a="1"/>
  <c r="K1505" i="1" s="1"/>
  <c r="H1506" i="1" a="1"/>
  <c r="H1506" i="1"/>
  <c r="Q1505" i="1" a="1"/>
  <c r="Q1505" i="1"/>
  <c r="P1505" i="1" a="1"/>
  <c r="P1505" i="1" s="1"/>
  <c r="O1506" i="1" a="1"/>
  <c r="O1506" i="1" s="1"/>
  <c r="N1506" i="1" a="1"/>
  <c r="N1506" i="1"/>
  <c r="O1505" i="1" a="1"/>
  <c r="O1505" i="1"/>
  <c r="F1147" i="1" a="1"/>
  <c r="F1147" i="1"/>
  <c r="I1146" i="1" a="1"/>
  <c r="I1146" i="1"/>
  <c r="H1145" i="1" a="1"/>
  <c r="H1145" i="1"/>
  <c r="P1147" i="1" a="1"/>
  <c r="P1147" i="1"/>
  <c r="H1147" i="1" a="1"/>
  <c r="H1147" i="1"/>
  <c r="Q1145" i="1" a="1"/>
  <c r="Q1145" i="1" s="1"/>
  <c r="O1147" i="1" a="1"/>
  <c r="O1147" i="1" s="1"/>
  <c r="O1146" i="1" a="1"/>
  <c r="O1146" i="1" s="1"/>
  <c r="H1146" i="1" a="1"/>
  <c r="H1146" i="1" s="1"/>
  <c r="I1145" i="1" a="1"/>
  <c r="I1145" i="1" s="1"/>
  <c r="K1147" i="1" a="1"/>
  <c r="K1147" i="1"/>
  <c r="L1147" i="1" a="1"/>
  <c r="L1147" i="1" s="1"/>
  <c r="L1146" i="1" a="1"/>
  <c r="L1146" i="1"/>
  <c r="P1145" i="1" a="1"/>
  <c r="P1145" i="1"/>
  <c r="J1147" i="1" a="1"/>
  <c r="J1147" i="1"/>
  <c r="N1146" i="1" a="1"/>
  <c r="N1146" i="1"/>
  <c r="G1146" i="1" a="1"/>
  <c r="G1146" i="1" s="1"/>
  <c r="K1146" i="1" a="1"/>
  <c r="K1146" i="1"/>
  <c r="Q1144" i="1" a="1"/>
  <c r="Q1144" i="1" s="1"/>
  <c r="F1146" i="1" a="1"/>
  <c r="F1146" i="1" s="1"/>
  <c r="M1145" i="1" a="1"/>
  <c r="M1145" i="1"/>
  <c r="N1145" i="1" a="1"/>
  <c r="N1145" i="1"/>
  <c r="L1145" i="1" a="1"/>
  <c r="L1145" i="1" s="1"/>
  <c r="J1145" i="1" a="1"/>
  <c r="J1145" i="1"/>
  <c r="N1147" i="1" a="1"/>
  <c r="N1147" i="1"/>
  <c r="G1147" i="1" a="1"/>
  <c r="G1147" i="1"/>
  <c r="Q1146" i="1" a="1"/>
  <c r="Q1146" i="1"/>
  <c r="J1146" i="1" a="1"/>
  <c r="J1146" i="1"/>
  <c r="O1145" i="1" a="1"/>
  <c r="O1145" i="1"/>
  <c r="F1145" i="1" a="1"/>
  <c r="F1145" i="1"/>
  <c r="P1146" i="1" a="1"/>
  <c r="P1146" i="1"/>
  <c r="K1145" i="1" a="1"/>
  <c r="K1145" i="1"/>
  <c r="G1145" i="1" a="1"/>
  <c r="G1145" i="1" s="1"/>
  <c r="M1147" i="1" a="1"/>
  <c r="M1147" i="1" s="1"/>
  <c r="I1147" i="1" a="1"/>
  <c r="I1147" i="1" s="1"/>
  <c r="M1146" i="1" a="1"/>
  <c r="M1146" i="1" s="1"/>
  <c r="H1144" i="1" a="1"/>
  <c r="H1144" i="1" s="1"/>
  <c r="O1143" i="1" a="1"/>
  <c r="O1143" i="1" s="1"/>
  <c r="I1143" i="1" a="1"/>
  <c r="I1143" i="1" s="1"/>
  <c r="H1143" i="1" a="1"/>
  <c r="H1143" i="1"/>
  <c r="M1143" i="1" a="1"/>
  <c r="M1143" i="1"/>
  <c r="F1143" i="1" a="1"/>
  <c r="F1143" i="1"/>
  <c r="G1143" i="1" a="1"/>
  <c r="G1143" i="1"/>
  <c r="N1144" i="1" a="1"/>
  <c r="N1144" i="1"/>
  <c r="J1144" i="1" a="1"/>
  <c r="J1144" i="1" s="1"/>
  <c r="G1144" i="1" a="1"/>
  <c r="G1144" i="1" s="1"/>
  <c r="Q1143" i="1" a="1"/>
  <c r="Q1143" i="1"/>
  <c r="P1143" i="1" a="1"/>
  <c r="P1143" i="1" s="1"/>
  <c r="N1143" i="1" a="1"/>
  <c r="N1143" i="1"/>
  <c r="K1143" i="1" a="1"/>
  <c r="K1143" i="1"/>
  <c r="L1143" i="1" a="1"/>
  <c r="L1143" i="1"/>
  <c r="J1143" i="1" a="1"/>
  <c r="J1143" i="1" s="1"/>
  <c r="P1144" i="1" a="1"/>
  <c r="P1144" i="1"/>
  <c r="O1144" i="1" a="1"/>
  <c r="O1144" i="1"/>
  <c r="M1144" i="1" a="1"/>
  <c r="M1144" i="1"/>
  <c r="L1144" i="1" a="1"/>
  <c r="L1144" i="1"/>
  <c r="F1144" i="1" a="1"/>
  <c r="F1144" i="1"/>
  <c r="K1144" i="1" a="1"/>
  <c r="K1144" i="1"/>
  <c r="I1144" i="1" a="1"/>
  <c r="I1144" i="1"/>
  <c r="N1142" i="1" a="1"/>
  <c r="N1142" i="1"/>
  <c r="M1141" i="1" a="1"/>
  <c r="M1141" i="1"/>
  <c r="J1140" i="1" a="1"/>
  <c r="J1140" i="1" s="1"/>
  <c r="F1142" i="1" a="1"/>
  <c r="F1142" i="1" s="1"/>
  <c r="F1139" i="1" a="1"/>
  <c r="F1139" i="1" s="1"/>
  <c r="I1140" i="1" a="1"/>
  <c r="I1140" i="1" s="1"/>
  <c r="L1138" i="1" a="1"/>
  <c r="L1138" i="1" s="1"/>
  <c r="P1139" i="1" a="1"/>
  <c r="P1139" i="1" s="1"/>
  <c r="L1142" i="1" a="1"/>
  <c r="L1142" i="1" s="1"/>
  <c r="K1142" i="1" a="1"/>
  <c r="K1142" i="1"/>
  <c r="P1140" i="1" a="1"/>
  <c r="P1140" i="1"/>
  <c r="Q1138" i="1" a="1"/>
  <c r="Q1138" i="1"/>
  <c r="I1138" i="1" a="1"/>
  <c r="I1138" i="1"/>
  <c r="H1142" i="1" a="1"/>
  <c r="H1142" i="1"/>
  <c r="Q1141" i="1" a="1"/>
  <c r="Q1141" i="1" s="1"/>
  <c r="M1138" i="1" a="1"/>
  <c r="M1138" i="1" s="1"/>
  <c r="N1138" i="1" a="1"/>
  <c r="N1138" i="1" s="1"/>
  <c r="P1141" i="1" a="1"/>
  <c r="P1141" i="1" s="1"/>
  <c r="I1141" i="1" a="1"/>
  <c r="I1141" i="1"/>
  <c r="H1138" i="1" a="1"/>
  <c r="H1138" i="1"/>
  <c r="N1141" i="1" a="1"/>
  <c r="N1141" i="1"/>
  <c r="G1141" i="1" a="1"/>
  <c r="G1141" i="1" s="1"/>
  <c r="J1139" i="1" a="1"/>
  <c r="J1139" i="1"/>
  <c r="G1138" i="1" a="1"/>
  <c r="G1138" i="1"/>
  <c r="F1138" i="1" a="1"/>
  <c r="F1138" i="1"/>
  <c r="O1140" i="1" a="1"/>
  <c r="O1140" i="1"/>
  <c r="G1140" i="1" a="1"/>
  <c r="G1140" i="1"/>
  <c r="N1140" i="1" a="1"/>
  <c r="N1140" i="1"/>
  <c r="H1140" i="1" a="1"/>
  <c r="H1140" i="1"/>
  <c r="M1139" i="1" a="1"/>
  <c r="M1139" i="1"/>
  <c r="O1138" i="1" a="1"/>
  <c r="O1138" i="1" s="1"/>
  <c r="O1142" i="1" a="1"/>
  <c r="O1142" i="1" s="1"/>
  <c r="Q1139" i="1" a="1"/>
  <c r="Q1139" i="1" s="1"/>
  <c r="K1139" i="1" a="1"/>
  <c r="K1139" i="1" s="1"/>
  <c r="J1138" i="1" a="1"/>
  <c r="J1138" i="1" s="1"/>
  <c r="M1142" i="1" a="1"/>
  <c r="M1142" i="1" s="1"/>
  <c r="J1142" i="1" a="1"/>
  <c r="J1142" i="1" s="1"/>
  <c r="K1140" i="1" a="1"/>
  <c r="K1140" i="1"/>
  <c r="I1139" i="1" a="1"/>
  <c r="I1139" i="1"/>
  <c r="L1140" i="1" a="1"/>
  <c r="L1140" i="1"/>
  <c r="F1140" i="1" a="1"/>
  <c r="F1140" i="1"/>
  <c r="I1142" i="1" a="1"/>
  <c r="I1142" i="1" s="1"/>
  <c r="O1141" i="1" a="1"/>
  <c r="O1141" i="1" s="1"/>
  <c r="L1139" i="1" a="1"/>
  <c r="L1139" i="1" s="1"/>
  <c r="G1142" i="1" a="1"/>
  <c r="G1142" i="1" s="1"/>
  <c r="N1139" i="1" a="1"/>
  <c r="N1139" i="1"/>
  <c r="M1140" i="1" a="1"/>
  <c r="M1140" i="1"/>
  <c r="L1141" i="1" a="1"/>
  <c r="L1141" i="1"/>
  <c r="H1141" i="1" a="1"/>
  <c r="H1141" i="1"/>
  <c r="K1141" i="1" a="1"/>
  <c r="K1141" i="1"/>
  <c r="J1141" i="1" a="1"/>
  <c r="J1141" i="1" s="1"/>
  <c r="F1141" i="1" a="1"/>
  <c r="F1141" i="1"/>
  <c r="Q1140" i="1" a="1"/>
  <c r="Q1140" i="1"/>
  <c r="O1139" i="1" a="1"/>
  <c r="O1139" i="1"/>
  <c r="P1138" i="1" a="1"/>
  <c r="P1138" i="1"/>
  <c r="H1139" i="1" a="1"/>
  <c r="H1139" i="1" s="1"/>
  <c r="G1139" i="1" a="1"/>
  <c r="G1139" i="1"/>
  <c r="K1138" i="1" a="1"/>
  <c r="K1138" i="1"/>
  <c r="Q1142" i="1" a="1"/>
  <c r="Q1142" i="1" s="1"/>
  <c r="P1142" i="1" a="1"/>
  <c r="P1142" i="1" s="1"/>
  <c r="O2021" i="1" a="1"/>
  <c r="O2021" i="1" s="1"/>
  <c r="Q2021" i="1" a="1"/>
  <c r="Q2021" i="1" s="1"/>
  <c r="H2020" i="1" a="1"/>
  <c r="H2020" i="1" s="1"/>
  <c r="Q2020" i="1" a="1"/>
  <c r="Q2020" i="1" s="1"/>
  <c r="P2020" i="1" a="1"/>
  <c r="P2020" i="1" s="1"/>
  <c r="O2020" i="1" a="1"/>
  <c r="O2020" i="1"/>
  <c r="J2021" i="1" a="1"/>
  <c r="J2021" i="1"/>
  <c r="L2021" i="1" a="1"/>
  <c r="L2021" i="1"/>
  <c r="P2019" i="1" a="1"/>
  <c r="P2019" i="1"/>
  <c r="F2020" i="1" a="1"/>
  <c r="F2020" i="1" s="1"/>
  <c r="G2020" i="1" a="1"/>
  <c r="G2020" i="1"/>
  <c r="O2019" i="1" a="1"/>
  <c r="O2019" i="1" s="1"/>
  <c r="P2021" i="1" a="1"/>
  <c r="P2021" i="1"/>
  <c r="H2021" i="1" a="1"/>
  <c r="H2021" i="1"/>
  <c r="K2021" i="1" a="1"/>
  <c r="K2021" i="1" s="1"/>
  <c r="J2020" i="1" a="1"/>
  <c r="J2020" i="1"/>
  <c r="M2020" i="1" a="1"/>
  <c r="M2020" i="1"/>
  <c r="M2021" i="1" a="1"/>
  <c r="M2021" i="1"/>
  <c r="F2021" i="1" a="1"/>
  <c r="F2021" i="1"/>
  <c r="I2020" i="1" a="1"/>
  <c r="I2020" i="1"/>
  <c r="G2021" i="1" a="1"/>
  <c r="G2021" i="1"/>
  <c r="M2019" i="1"/>
  <c r="N2020" i="1" a="1"/>
  <c r="N2020" i="1"/>
  <c r="L2019" i="1" a="1"/>
  <c r="L2019" i="1"/>
  <c r="N2021" i="1" a="1"/>
  <c r="N2021" i="1" s="1"/>
  <c r="L2020" i="1" a="1"/>
  <c r="L2020" i="1"/>
  <c r="N2019" i="1" a="1"/>
  <c r="N2019" i="1" s="1"/>
  <c r="I2021" i="1" a="1"/>
  <c r="I2021" i="1" s="1"/>
  <c r="K2020" i="1" a="1"/>
  <c r="K2020" i="1"/>
  <c r="N2015" i="1" a="1"/>
  <c r="N2015" i="1" s="1"/>
  <c r="N2014" i="1" a="1"/>
  <c r="N2014" i="1" s="1"/>
  <c r="M2018" i="1" a="1"/>
  <c r="M2018" i="1" s="1"/>
  <c r="M2019" i="1" s="1" a="1"/>
  <c r="J2018" i="1" a="1"/>
  <c r="J2018" i="1"/>
  <c r="J2019" i="1" s="1" a="1"/>
  <c r="J2019" i="1" s="1"/>
  <c r="M2016" i="1" a="1"/>
  <c r="M2016" i="1"/>
  <c r="O2016" i="1" a="1"/>
  <c r="O2016" i="1" s="1"/>
  <c r="O2017" i="1" s="1" a="1"/>
  <c r="O2017" i="1" s="1"/>
  <c r="Q2015" i="1" a="1"/>
  <c r="Q2015" i="1" s="1"/>
  <c r="N2016" i="1" a="1"/>
  <c r="N2016" i="1" s="1"/>
  <c r="N2017" i="1" s="1" a="1"/>
  <c r="N2017" i="1" s="1"/>
  <c r="K2016" i="1" a="1"/>
  <c r="K2016" i="1" s="1"/>
  <c r="K2017" i="1" s="1" a="1"/>
  <c r="K2017" i="1" s="1"/>
  <c r="F2015" i="1" a="1"/>
  <c r="F2015" i="1" s="1"/>
  <c r="Q2016" i="1" a="1"/>
  <c r="Q2016" i="1" s="1"/>
  <c r="Q2017" i="1" s="1" a="1"/>
  <c r="Q2017" i="1" s="1"/>
  <c r="N2018" i="1" a="1"/>
  <c r="N2018" i="1"/>
  <c r="H2018" i="1" a="1"/>
  <c r="H2018" i="1"/>
  <c r="H2015" i="1" a="1"/>
  <c r="H2015" i="1" s="1"/>
  <c r="L2016" i="1" a="1"/>
  <c r="L2016" i="1"/>
  <c r="L2017" i="1" s="1" a="1"/>
  <c r="L2017" i="1" s="1"/>
  <c r="K2014" i="1" a="1"/>
  <c r="K2014" i="1" s="1"/>
  <c r="O2015" i="1" a="1"/>
  <c r="O2015" i="1" s="1"/>
  <c r="M2017" i="1" a="1"/>
  <c r="M2017" i="1" s="1"/>
  <c r="J2016" i="1" a="1"/>
  <c r="J2016" i="1" s="1"/>
  <c r="H2016" i="1" a="1"/>
  <c r="H2016" i="1" s="1"/>
  <c r="G2016" i="1" a="1"/>
  <c r="G2016" i="1"/>
  <c r="G2017" i="1" s="1" a="1"/>
  <c r="G2017" i="1" s="1"/>
  <c r="I2019" i="1" a="1"/>
  <c r="I2019" i="1" s="1"/>
  <c r="J2014" i="1"/>
  <c r="I2016" i="1" a="1"/>
  <c r="I2016" i="1"/>
  <c r="H2019" i="1" a="1"/>
  <c r="H2019" i="1" s="1"/>
  <c r="I2015" i="1" a="1"/>
  <c r="I2015" i="1" s="1"/>
  <c r="G2019" i="1" a="1"/>
  <c r="G2019" i="1" s="1"/>
  <c r="I2017" i="1" a="1"/>
  <c r="I2017" i="1" s="1"/>
  <c r="K2018" i="1" a="1"/>
  <c r="K2018" i="1"/>
  <c r="K2019" i="1" s="1" a="1"/>
  <c r="K2019" i="1" s="1"/>
  <c r="O2014" i="1" a="1"/>
  <c r="O2014" i="1" s="1"/>
  <c r="G2015" i="1" a="1"/>
  <c r="G2015" i="1" s="1"/>
  <c r="Q2018" i="1" a="1"/>
  <c r="Q2018" i="1" s="1"/>
  <c r="Q2019" i="1" s="1" a="1"/>
  <c r="Q2019" i="1" s="1"/>
  <c r="O2018" i="1" a="1"/>
  <c r="O2018" i="1" s="1"/>
  <c r="L2018" i="1" a="1"/>
  <c r="L2018" i="1" s="1"/>
  <c r="I2018" i="1" a="1"/>
  <c r="I2018" i="1"/>
  <c r="F2016" i="1" a="1"/>
  <c r="F2016" i="1"/>
  <c r="F2017" i="1" s="1" a="1"/>
  <c r="F2017" i="1" s="1"/>
  <c r="J2015" i="1" a="1"/>
  <c r="J2015" i="1"/>
  <c r="G2018" i="1" a="1"/>
  <c r="G2018" i="1"/>
  <c r="P2016" i="1" a="1"/>
  <c r="P2016" i="1" s="1"/>
  <c r="P2017" i="1" s="1" a="1"/>
  <c r="P2017" i="1" s="1"/>
  <c r="M2015" i="1" a="1"/>
  <c r="M2015" i="1"/>
  <c r="L2015" i="1" a="1"/>
  <c r="L2015" i="1" s="1"/>
  <c r="K2015" i="1" a="1"/>
  <c r="K2015" i="1"/>
  <c r="F2018" i="1" a="1"/>
  <c r="F2018" i="1"/>
  <c r="F2019" i="1" s="1" a="1"/>
  <c r="H2017" i="1" a="1"/>
  <c r="H2017" i="1" s="1"/>
  <c r="P2015" i="1" a="1"/>
  <c r="P2015" i="1" s="1"/>
  <c r="F2019" i="1"/>
  <c r="P2018" i="1" a="1"/>
  <c r="P2018" i="1"/>
  <c r="J2017" i="1" a="1"/>
  <c r="J2017" i="1" s="1"/>
  <c r="N2011" i="1" a="1"/>
  <c r="N2011" i="1" s="1"/>
  <c r="F2010" i="1" a="1"/>
  <c r="F2010" i="1" s="1"/>
  <c r="H2009" i="1" a="1"/>
  <c r="H2009" i="1" s="1"/>
  <c r="J2011" i="1" a="1"/>
  <c r="J2011" i="1" s="1"/>
  <c r="O2010" i="1" a="1"/>
  <c r="O2010" i="1" s="1"/>
  <c r="Q2013" i="1" a="1"/>
  <c r="Q2013" i="1"/>
  <c r="Q2014" i="1" s="1" a="1"/>
  <c r="Q2014" i="1" s="1"/>
  <c r="I2010" i="1" a="1"/>
  <c r="I2010" i="1"/>
  <c r="P2013" i="1" a="1"/>
  <c r="P2013" i="1"/>
  <c r="P2014" i="1" s="1" a="1"/>
  <c r="P2014" i="1" s="1"/>
  <c r="O2013" i="1" a="1"/>
  <c r="O2013" i="1"/>
  <c r="O2011" i="1" a="1"/>
  <c r="O2011" i="1"/>
  <c r="M2008" i="1" a="1"/>
  <c r="M2008" i="1"/>
  <c r="G2011" i="1" a="1"/>
  <c r="G2011" i="1"/>
  <c r="N2010" i="1" a="1"/>
  <c r="N2010" i="1" s="1"/>
  <c r="J2013" i="1" a="1"/>
  <c r="J2013" i="1" s="1"/>
  <c r="J2014" i="1" s="1" a="1"/>
  <c r="J2010" i="1" a="1"/>
  <c r="J2010" i="1" s="1"/>
  <c r="H2013" i="1" a="1"/>
  <c r="H2013" i="1" s="1"/>
  <c r="H2014" i="1" s="1" a="1"/>
  <c r="H2014" i="1" s="1"/>
  <c r="Q2011" i="1" a="1"/>
  <c r="Q2011" i="1" s="1"/>
  <c r="M2009" i="1" a="1"/>
  <c r="M2009" i="1" s="1"/>
  <c r="L2011" i="1" a="1"/>
  <c r="L2011" i="1" s="1"/>
  <c r="N2008" i="1" a="1"/>
  <c r="N2008" i="1" s="1"/>
  <c r="N2009" i="1" s="1" a="1"/>
  <c r="N2009" i="1" s="1"/>
  <c r="K2011" i="1" a="1"/>
  <c r="K2011" i="1"/>
  <c r="P2010" i="1" a="1"/>
  <c r="P2010" i="1"/>
  <c r="K2010" i="1" a="1"/>
  <c r="K2010" i="1"/>
  <c r="G2010" i="1" a="1"/>
  <c r="G2010" i="1"/>
  <c r="Q2008" i="1" a="1"/>
  <c r="Q2008" i="1" s="1"/>
  <c r="Q2009" i="1" s="1" a="1"/>
  <c r="Q2009" i="1" s="1"/>
  <c r="I2011" i="1" a="1"/>
  <c r="I2011" i="1" s="1"/>
  <c r="G2014" i="1" a="1"/>
  <c r="G2014" i="1" s="1"/>
  <c r="F2014" i="1" a="1"/>
  <c r="F2014" i="1"/>
  <c r="L2013" i="1" a="1"/>
  <c r="L2013" i="1" s="1"/>
  <c r="L2014" i="1" s="1" a="1"/>
  <c r="L2014" i="1" s="1"/>
  <c r="J2009" i="1" a="1"/>
  <c r="J2009" i="1" s="1"/>
  <c r="P2011" i="1" a="1"/>
  <c r="P2011" i="1"/>
  <c r="F2009" i="1"/>
  <c r="M2010" i="1" a="1"/>
  <c r="M2010" i="1"/>
  <c r="P2008" i="1" a="1"/>
  <c r="P2008" i="1" s="1"/>
  <c r="P2009" i="1" s="1" a="1"/>
  <c r="P2009" i="1" s="1"/>
  <c r="F2011" i="1" a="1"/>
  <c r="F2011" i="1" s="1"/>
  <c r="G2013" i="1" a="1"/>
  <c r="G2013" i="1" s="1"/>
  <c r="I2013" i="1" a="1"/>
  <c r="I2013" i="1" s="1"/>
  <c r="I2014" i="1" s="1" a="1"/>
  <c r="I2014" i="1" s="1"/>
  <c r="N2013" i="1" a="1"/>
  <c r="N2013" i="1" s="1"/>
  <c r="F2013" i="1" a="1"/>
  <c r="F2013" i="1" s="1"/>
  <c r="H2011" i="1" a="1"/>
  <c r="H2011" i="1" s="1"/>
  <c r="M2011" i="1" a="1"/>
  <c r="M2011" i="1"/>
  <c r="Q2010" i="1" a="1"/>
  <c r="Q2010" i="1" s="1"/>
  <c r="H2010" i="1" a="1"/>
  <c r="H2010" i="1" s="1"/>
  <c r="O2008" i="1" a="1"/>
  <c r="O2008" i="1"/>
  <c r="O2009" i="1" s="1" a="1"/>
  <c r="O2009" i="1" s="1"/>
  <c r="M2013" i="1" a="1"/>
  <c r="M2013" i="1"/>
  <c r="M2014" i="1" s="1" a="1"/>
  <c r="M2014" i="1" s="1"/>
  <c r="K2013" i="1" a="1"/>
  <c r="K2013" i="1"/>
  <c r="L2010" i="1" a="1"/>
  <c r="L2010" i="1"/>
  <c r="J2006" i="1" a="1"/>
  <c r="J2006" i="1" s="1"/>
  <c r="J2007" i="1" s="1" a="1"/>
  <c r="J2007" i="1" s="1"/>
  <c r="J2008" i="1" a="1"/>
  <c r="J2008" i="1" s="1"/>
  <c r="O2005" i="1" a="1"/>
  <c r="O2005" i="1" s="1"/>
  <c r="G2008" i="1" a="1"/>
  <c r="G2008" i="1" s="1"/>
  <c r="G2009" i="1" s="1" a="1"/>
  <c r="G2009" i="1" s="1"/>
  <c r="P2005" i="1" a="1"/>
  <c r="P2005" i="1" s="1"/>
  <c r="N2005" i="1" a="1"/>
  <c r="N2005" i="1"/>
  <c r="Q2006" i="1" a="1"/>
  <c r="Q2006" i="1"/>
  <c r="Q2007" i="1" s="1" a="1"/>
  <c r="F2004" i="1"/>
  <c r="I2006" i="1" a="1"/>
  <c r="I2006" i="1" s="1"/>
  <c r="I2007" i="1" s="1" a="1"/>
  <c r="I2005" i="1" a="1"/>
  <c r="I2005" i="1"/>
  <c r="H2005" i="1" a="1"/>
  <c r="H2005" i="1" s="1"/>
  <c r="G2004" i="1" a="1"/>
  <c r="G2004" i="1" s="1"/>
  <c r="L2003" i="1" a="1"/>
  <c r="L2003" i="1" s="1"/>
  <c r="L2004" i="1" s="1" a="1"/>
  <c r="L2004" i="1" s="1"/>
  <c r="M2003" i="1" a="1"/>
  <c r="M2003" i="1" s="1"/>
  <c r="M2004" i="1" s="1" a="1"/>
  <c r="M2004" i="1" s="1"/>
  <c r="P2003" i="1" a="1"/>
  <c r="P2003" i="1" s="1"/>
  <c r="P2004" i="1" s="1" a="1"/>
  <c r="P2004" i="1" s="1"/>
  <c r="O2003" i="1" a="1"/>
  <c r="O2003" i="1" s="1"/>
  <c r="O2004" i="1" s="1" a="1"/>
  <c r="O2004" i="1" s="1"/>
  <c r="I2008" i="1" a="1"/>
  <c r="I2008" i="1"/>
  <c r="I2009" i="1" s="1" a="1"/>
  <c r="I2009" i="1" s="1"/>
  <c r="H2008" i="1" a="1"/>
  <c r="H2008" i="1"/>
  <c r="N2003" i="1" a="1"/>
  <c r="N2003" i="1"/>
  <c r="N2004" i="1" s="1" a="1"/>
  <c r="J2003" i="1" a="1"/>
  <c r="J2003" i="1" s="1"/>
  <c r="J2004" i="1" s="1" a="1"/>
  <c r="J2004" i="1" s="1"/>
  <c r="K2005" i="1" a="1"/>
  <c r="K2005" i="1"/>
  <c r="J2005" i="1" a="1"/>
  <c r="J2005" i="1"/>
  <c r="F2006" i="1" a="1"/>
  <c r="F2006" i="1"/>
  <c r="F2007" i="1" s="1" a="1"/>
  <c r="F2007" i="1" s="1"/>
  <c r="I2007" i="1"/>
  <c r="F2005" i="1" a="1"/>
  <c r="F2005" i="1"/>
  <c r="F2008" i="1" a="1"/>
  <c r="F2008" i="1"/>
  <c r="F2009" i="1" s="1" a="1"/>
  <c r="N2004" i="1"/>
  <c r="Q2007" i="1"/>
  <c r="N2006" i="1" a="1"/>
  <c r="N2006" i="1" s="1"/>
  <c r="N2007" i="1" s="1" a="1"/>
  <c r="N2007" i="1" s="1"/>
  <c r="O2006" i="1" a="1"/>
  <c r="O2006" i="1"/>
  <c r="O2007" i="1" s="1" a="1"/>
  <c r="O2007" i="1" s="1"/>
  <c r="H2006" i="1" a="1"/>
  <c r="H2006" i="1" s="1"/>
  <c r="H2007" i="1" s="1" a="1"/>
  <c r="H2007" i="1" s="1"/>
  <c r="Q2005" i="1" a="1"/>
  <c r="Q2005" i="1" s="1"/>
  <c r="K2003" i="1" a="1"/>
  <c r="K2003" i="1" s="1"/>
  <c r="K2004" i="1" s="1" a="1"/>
  <c r="K2004" i="1" s="1"/>
  <c r="I2003" i="1" a="1"/>
  <c r="I2003" i="1" s="1"/>
  <c r="I2004" i="1" s="1" a="1"/>
  <c r="I2004" i="1" s="1"/>
  <c r="L2005" i="1" a="1"/>
  <c r="L2005" i="1" s="1"/>
  <c r="Q2003" i="1" a="1"/>
  <c r="Q2003" i="1"/>
  <c r="Q2004" i="1" s="1" a="1"/>
  <c r="Q2004" i="1" s="1"/>
  <c r="P2006" i="1" a="1"/>
  <c r="P2006" i="1" s="1"/>
  <c r="P2007" i="1" s="1" a="1"/>
  <c r="P2007" i="1" s="1"/>
  <c r="M2005" i="1" a="1"/>
  <c r="M2005" i="1"/>
  <c r="M2006" i="1" a="1"/>
  <c r="M2006" i="1" s="1"/>
  <c r="M2007" i="1" s="1" a="1"/>
  <c r="M2007" i="1" s="1"/>
  <c r="K2006" i="1" a="1"/>
  <c r="K2006" i="1" s="1"/>
  <c r="K2007" i="1" s="1" a="1"/>
  <c r="K2007" i="1" s="1"/>
  <c r="L2006" i="1" a="1"/>
  <c r="L2006" i="1"/>
  <c r="L2007" i="1" s="1" a="1"/>
  <c r="L2007" i="1" s="1"/>
  <c r="G2005" i="1" a="1"/>
  <c r="G2005" i="1"/>
  <c r="G2006" i="1" a="1"/>
  <c r="G2006" i="1" s="1"/>
  <c r="G2007" i="1" s="1" a="1"/>
  <c r="G2007" i="1" s="1"/>
  <c r="L2008" i="1" a="1"/>
  <c r="L2008" i="1"/>
  <c r="L2009" i="1" s="1" a="1"/>
  <c r="L2009" i="1" s="1"/>
  <c r="K2008" i="1" a="1"/>
  <c r="K2008" i="1"/>
  <c r="K2009" i="1" s="1" a="1"/>
  <c r="K2009" i="1" s="1"/>
  <c r="M2001" i="1" a="1"/>
  <c r="M2001" i="1"/>
  <c r="J2001" i="1" a="1"/>
  <c r="J2001" i="1"/>
  <c r="P2000" i="1" a="1"/>
  <c r="P2000" i="1" s="1"/>
  <c r="N1998" i="1" a="1"/>
  <c r="N1998" i="1"/>
  <c r="N1999" i="1" a="1"/>
  <c r="N1999" i="1"/>
  <c r="L1998" i="1" a="1"/>
  <c r="L1998" i="1"/>
  <c r="N1997" i="1" a="1"/>
  <c r="N1997" i="1" s="1"/>
  <c r="O1997" i="1" a="1"/>
  <c r="O1997" i="1" s="1"/>
  <c r="I2000" i="1" a="1"/>
  <c r="I2000" i="1"/>
  <c r="H2000" i="1" a="1"/>
  <c r="H2000" i="1"/>
  <c r="O1998" i="1" a="1"/>
  <c r="O1998" i="1" s="1"/>
  <c r="I1998" i="1" a="1"/>
  <c r="I1998" i="1"/>
  <c r="P1997" i="1" a="1"/>
  <c r="P1997" i="1" s="1"/>
  <c r="P1998" i="1" a="1"/>
  <c r="P1998" i="1" s="1"/>
  <c r="G1999" i="1" a="1"/>
  <c r="G1999" i="1" s="1"/>
  <c r="K1997" i="1" a="1"/>
  <c r="K1997" i="1" s="1"/>
  <c r="K1998" i="1" a="1"/>
  <c r="K1998" i="1" s="1"/>
  <c r="I1997" i="1" a="1"/>
  <c r="I1997" i="1"/>
  <c r="O1999" i="1" a="1"/>
  <c r="O1999" i="1" s="1"/>
  <c r="G2000" i="1" a="1"/>
  <c r="G2000" i="1" s="1"/>
  <c r="G2001" i="1" a="1"/>
  <c r="G2001" i="1" s="1"/>
  <c r="L2000" i="1" a="1"/>
  <c r="L2000" i="1" s="1"/>
  <c r="J2000" i="1" a="1"/>
  <c r="J2000" i="1" s="1"/>
  <c r="P1999" i="1" a="1"/>
  <c r="P1999" i="1"/>
  <c r="J1998" i="1" a="1"/>
  <c r="J1998" i="1" s="1"/>
  <c r="J1999" i="1" a="1"/>
  <c r="J1999" i="1" s="1"/>
  <c r="M1998" i="1" a="1"/>
  <c r="M1998" i="1" s="1"/>
  <c r="Q2000" i="1" a="1"/>
  <c r="Q2000" i="1"/>
  <c r="M1999" i="1" a="1"/>
  <c r="M1999" i="1"/>
  <c r="K2000" i="1" a="1"/>
  <c r="K2000" i="1"/>
  <c r="L1999" i="1" a="1"/>
  <c r="L1999" i="1" s="1"/>
  <c r="M2000" i="1" a="1"/>
  <c r="M2000" i="1" s="1"/>
  <c r="L1997" i="1" a="1"/>
  <c r="L1997" i="1"/>
  <c r="F2001" i="1" a="1"/>
  <c r="F2001" i="1" s="1"/>
  <c r="J1997" i="1" a="1"/>
  <c r="J1997" i="1" s="1"/>
  <c r="H1998" i="1" a="1"/>
  <c r="H1998" i="1" s="1"/>
  <c r="H2003" i="1" a="1"/>
  <c r="H2003" i="1" s="1"/>
  <c r="H2004" i="1" s="1" a="1"/>
  <c r="H2004" i="1" s="1"/>
  <c r="N2001" i="1" a="1"/>
  <c r="N2001" i="1" s="1"/>
  <c r="O2000" i="1" a="1"/>
  <c r="O2000" i="1"/>
  <c r="H1999" i="1" a="1"/>
  <c r="H1999" i="1" s="1"/>
  <c r="F1998" i="1" a="1"/>
  <c r="F1998" i="1" s="1"/>
  <c r="Q1998" i="1" a="1"/>
  <c r="Q1998" i="1" s="1"/>
  <c r="Q1999" i="1" a="1"/>
  <c r="Q1999" i="1" s="1"/>
  <c r="G2003" i="1" a="1"/>
  <c r="G2003" i="1" s="1"/>
  <c r="F2003" i="1" a="1"/>
  <c r="F2003" i="1" s="1"/>
  <c r="F2004" i="1" s="1" a="1"/>
  <c r="F1999" i="1" a="1"/>
  <c r="F1999" i="1"/>
  <c r="G1998" i="1" a="1"/>
  <c r="G1998" i="1"/>
  <c r="I2001" i="1" a="1"/>
  <c r="I2001" i="1" s="1"/>
  <c r="K1999" i="1" a="1"/>
  <c r="K1999" i="1"/>
  <c r="Q1997" i="1" a="1"/>
  <c r="Q1997" i="1" s="1"/>
  <c r="H2001" i="1" a="1"/>
  <c r="H2001" i="1" s="1"/>
  <c r="K2001" i="1" a="1"/>
  <c r="K2001" i="1" s="1"/>
  <c r="N2000" i="1" a="1"/>
  <c r="N2000" i="1" s="1"/>
  <c r="I1999" i="1" a="1"/>
  <c r="I1999" i="1" s="1"/>
  <c r="L2001" i="1" a="1"/>
  <c r="L2001" i="1"/>
  <c r="Q2001" i="1" a="1"/>
  <c r="Q2001" i="1" s="1"/>
  <c r="P2001" i="1" a="1"/>
  <c r="P2001" i="1"/>
  <c r="O2001" i="1" a="1"/>
  <c r="O2001" i="1"/>
  <c r="F2000" i="1" a="1"/>
  <c r="F2000" i="1" s="1"/>
  <c r="M1997" i="1" a="1"/>
  <c r="M1997" i="1" s="1"/>
  <c r="H1996" i="1" a="1"/>
  <c r="H1996" i="1" s="1"/>
  <c r="J1993" i="1" a="1"/>
  <c r="J1993" i="1"/>
  <c r="G1997" i="1" a="1"/>
  <c r="G1997" i="1" s="1"/>
  <c r="Q1995" i="1" a="1"/>
  <c r="Q1995" i="1"/>
  <c r="H1993" i="1" a="1"/>
  <c r="H1993" i="1"/>
  <c r="I1993" i="1" a="1"/>
  <c r="I1993" i="1" s="1"/>
  <c r="N1993" i="1" a="1"/>
  <c r="N1993" i="1"/>
  <c r="F1997" i="1" a="1"/>
  <c r="F1997" i="1"/>
  <c r="J1992" i="1" a="1"/>
  <c r="J1992" i="1"/>
  <c r="P1996" i="1" a="1"/>
  <c r="P1996" i="1" s="1"/>
  <c r="M1995" i="1" a="1"/>
  <c r="M1995" i="1" s="1"/>
  <c r="K1992" i="1" a="1"/>
  <c r="K1992" i="1" s="1"/>
  <c r="F1996" i="1" a="1"/>
  <c r="F1996" i="1" s="1"/>
  <c r="H1992" i="1" a="1"/>
  <c r="H1992" i="1"/>
  <c r="H1995" i="1" a="1"/>
  <c r="H1995" i="1"/>
  <c r="Q1994" i="1" a="1"/>
  <c r="Q1994" i="1"/>
  <c r="O1994" i="1" a="1"/>
  <c r="O1994" i="1" s="1"/>
  <c r="H1994" i="1" a="1"/>
  <c r="H1994" i="1" s="1"/>
  <c r="Q1993" i="1" a="1"/>
  <c r="Q1993" i="1" s="1"/>
  <c r="M1992" i="1" a="1"/>
  <c r="M1992" i="1"/>
  <c r="M1993" i="1" a="1"/>
  <c r="M1993" i="1" s="1"/>
  <c r="G1993" i="1" a="1"/>
  <c r="G1993" i="1"/>
  <c r="L1993" i="1" a="1"/>
  <c r="L1993" i="1" s="1"/>
  <c r="N1992" i="1" a="1"/>
  <c r="N1992" i="1" s="1"/>
  <c r="K1996" i="1" a="1"/>
  <c r="K1996" i="1" s="1"/>
  <c r="G1996" i="1" a="1"/>
  <c r="G1996" i="1"/>
  <c r="J1994" i="1" a="1"/>
  <c r="J1994" i="1" s="1"/>
  <c r="N1996" i="1" a="1"/>
  <c r="N1996" i="1" s="1"/>
  <c r="F1995" i="1" a="1"/>
  <c r="F1995" i="1" s="1"/>
  <c r="K1994" i="1" a="1"/>
  <c r="K1994" i="1" s="1"/>
  <c r="Q1991" i="1" a="1"/>
  <c r="Q1991" i="1"/>
  <c r="M1994" i="1" a="1"/>
  <c r="M1994" i="1" s="1"/>
  <c r="P1994" i="1" a="1"/>
  <c r="P1994" i="1" s="1"/>
  <c r="Q1996" i="1" a="1"/>
  <c r="Q1996" i="1" s="1"/>
  <c r="M1996" i="1" a="1"/>
  <c r="M1996" i="1" s="1"/>
  <c r="I1996" i="1" a="1"/>
  <c r="I1996" i="1"/>
  <c r="L1996" i="1" a="1"/>
  <c r="L1996" i="1" s="1"/>
  <c r="I1995" i="1" a="1"/>
  <c r="I1995" i="1" s="1"/>
  <c r="J1996" i="1" a="1"/>
  <c r="J1996" i="1" s="1"/>
  <c r="P1995" i="1" a="1"/>
  <c r="P1995" i="1" s="1"/>
  <c r="N1995" i="1" a="1"/>
  <c r="N1995" i="1" s="1"/>
  <c r="L1995" i="1" a="1"/>
  <c r="L1995" i="1"/>
  <c r="G1992" i="1" a="1"/>
  <c r="G1992" i="1"/>
  <c r="G1995" i="1" a="1"/>
  <c r="G1995" i="1"/>
  <c r="F1994" i="1" a="1"/>
  <c r="F1994" i="1"/>
  <c r="Q1992" i="1" a="1"/>
  <c r="Q1992" i="1" s="1"/>
  <c r="L1994" i="1" a="1"/>
  <c r="L1994" i="1" s="1"/>
  <c r="G1994" i="1" a="1"/>
  <c r="G1994" i="1" s="1"/>
  <c r="P1993" i="1" a="1"/>
  <c r="P1993" i="1"/>
  <c r="O1993" i="1" a="1"/>
  <c r="O1993" i="1" s="1"/>
  <c r="L1992" i="1" a="1"/>
  <c r="L1992" i="1"/>
  <c r="F1993" i="1" a="1"/>
  <c r="F1993" i="1" s="1"/>
  <c r="O1992" i="1" a="1"/>
  <c r="O1992" i="1" s="1"/>
  <c r="P1992" i="1" a="1"/>
  <c r="P1992" i="1" s="1"/>
  <c r="I1992" i="1" a="1"/>
  <c r="I1992" i="1" s="1"/>
  <c r="O1996" i="1" a="1"/>
  <c r="O1996" i="1" s="1"/>
  <c r="K1995" i="1" a="1"/>
  <c r="K1995" i="1" s="1"/>
  <c r="N1994" i="1" a="1"/>
  <c r="N1994" i="1" s="1"/>
  <c r="I1994" i="1" a="1"/>
  <c r="I1994" i="1" s="1"/>
  <c r="F1992" i="1" a="1"/>
  <c r="F1992" i="1" s="1"/>
  <c r="J1995" i="1" a="1"/>
  <c r="J1995" i="1"/>
  <c r="H1997" i="1" a="1"/>
  <c r="H1997" i="1"/>
  <c r="O1995" i="1" a="1"/>
  <c r="O1995" i="1" s="1"/>
  <c r="K1993" i="1" a="1"/>
  <c r="K1993" i="1"/>
  <c r="I1987" i="1" a="1"/>
  <c r="I1987" i="1"/>
  <c r="P1990" i="1" a="1"/>
  <c r="P1990" i="1" s="1"/>
  <c r="K1988" i="1" a="1"/>
  <c r="K1988" i="1" s="1"/>
  <c r="L1991" i="1" a="1"/>
  <c r="L1991" i="1"/>
  <c r="J1989" i="1" a="1"/>
  <c r="J1989" i="1" s="1"/>
  <c r="H1990" i="1" a="1"/>
  <c r="H1990" i="1"/>
  <c r="K1991" i="1" a="1"/>
  <c r="K1991" i="1"/>
  <c r="M1987" i="1" a="1"/>
  <c r="M1987" i="1"/>
  <c r="J1991" i="1" a="1"/>
  <c r="J1991" i="1"/>
  <c r="N1990" i="1" a="1"/>
  <c r="N1990" i="1"/>
  <c r="K1990" i="1" a="1"/>
  <c r="K1990" i="1"/>
  <c r="M1988" i="1" a="1"/>
  <c r="M1988" i="1" s="1"/>
  <c r="F1991" i="1" a="1"/>
  <c r="F1991" i="1"/>
  <c r="G1988" i="1" a="1"/>
  <c r="G1988" i="1" s="1"/>
  <c r="N1989" i="1" a="1"/>
  <c r="N1989" i="1" s="1"/>
  <c r="O1988" i="1" a="1"/>
  <c r="O1988" i="1" s="1"/>
  <c r="F1990" i="1" a="1"/>
  <c r="F1990" i="1" s="1"/>
  <c r="I1989" i="1" a="1"/>
  <c r="I1989" i="1"/>
  <c r="H1989" i="1" a="1"/>
  <c r="H1989" i="1" s="1"/>
  <c r="F1989" i="1" a="1"/>
  <c r="F1989" i="1" s="1"/>
  <c r="J1988" i="1" a="1"/>
  <c r="J1988" i="1" s="1"/>
  <c r="G1987" i="1" a="1"/>
  <c r="G1987" i="1" s="1"/>
  <c r="O1987" i="1" a="1"/>
  <c r="O1987" i="1" s="1"/>
  <c r="I1990" i="1" a="1"/>
  <c r="I1990" i="1" s="1"/>
  <c r="N1988" i="1" a="1"/>
  <c r="N1988" i="1" s="1"/>
  <c r="O1986" i="1" a="1"/>
  <c r="O1986" i="1" s="1"/>
  <c r="J1987" i="1" a="1"/>
  <c r="J1987" i="1"/>
  <c r="P1986" i="1" a="1"/>
  <c r="P1986" i="1"/>
  <c r="Q1989" i="1" a="1"/>
  <c r="Q1989" i="1" s="1"/>
  <c r="H1988" i="1" a="1"/>
  <c r="H1988" i="1" s="1"/>
  <c r="I1988" i="1" a="1"/>
  <c r="I1988" i="1" s="1"/>
  <c r="N1987" i="1" a="1"/>
  <c r="N1987" i="1" s="1"/>
  <c r="L1989" i="1" a="1"/>
  <c r="L1989" i="1" s="1"/>
  <c r="M1989" i="1" a="1"/>
  <c r="M1989" i="1" s="1"/>
  <c r="P1991" i="1" a="1"/>
  <c r="P1991" i="1"/>
  <c r="O1991" i="1" a="1"/>
  <c r="O1991" i="1"/>
  <c r="N1991" i="1" a="1"/>
  <c r="N1991" i="1"/>
  <c r="I1991" i="1" a="1"/>
  <c r="I1991" i="1"/>
  <c r="P1987" i="1" a="1"/>
  <c r="P1987" i="1"/>
  <c r="L1988" i="1" a="1"/>
  <c r="L1988" i="1"/>
  <c r="G1991" i="1" a="1"/>
  <c r="G1991" i="1"/>
  <c r="N1986" i="1" a="1"/>
  <c r="N1986" i="1" s="1"/>
  <c r="K1989" i="1" a="1"/>
  <c r="K1989" i="1" s="1"/>
  <c r="M1991" i="1" a="1"/>
  <c r="M1991" i="1"/>
  <c r="Q1986" i="1" a="1"/>
  <c r="Q1986" i="1" s="1"/>
  <c r="H1991" i="1" a="1"/>
  <c r="H1991" i="1"/>
  <c r="M1986" i="1" a="1"/>
  <c r="M1986" i="1" s="1"/>
  <c r="Q1990" i="1" a="1"/>
  <c r="Q1990" i="1" s="1"/>
  <c r="O1990" i="1" a="1"/>
  <c r="O1990" i="1" s="1"/>
  <c r="F1987" i="1" a="1"/>
  <c r="F1987" i="1" s="1"/>
  <c r="J1990" i="1" a="1"/>
  <c r="J1990" i="1" s="1"/>
  <c r="G1990" i="1" a="1"/>
  <c r="G1990" i="1" s="1"/>
  <c r="L1990" i="1" a="1"/>
  <c r="L1990" i="1" s="1"/>
  <c r="G1989" i="1" a="1"/>
  <c r="G1989" i="1"/>
  <c r="L1987" i="1" a="1"/>
  <c r="L1987" i="1"/>
  <c r="Q1987" i="1" a="1"/>
  <c r="Q1987" i="1"/>
  <c r="Q1988" i="1" a="1"/>
  <c r="Q1988" i="1"/>
  <c r="P1988" i="1" a="1"/>
  <c r="P1988" i="1"/>
  <c r="K1987" i="1" a="1"/>
  <c r="K1987" i="1" s="1"/>
  <c r="H1987" i="1" a="1"/>
  <c r="H1987" i="1"/>
  <c r="P1989" i="1" a="1"/>
  <c r="P1989" i="1" s="1"/>
  <c r="M1990" i="1" a="1"/>
  <c r="M1990" i="1"/>
  <c r="O1989" i="1" a="1"/>
  <c r="O1989" i="1" s="1"/>
  <c r="F1988" i="1" a="1"/>
  <c r="F1988" i="1"/>
  <c r="G1984" i="1" a="1"/>
  <c r="G1984" i="1"/>
  <c r="G1982" i="1" a="1"/>
  <c r="G1982" i="1"/>
  <c r="I1982" i="1" a="1"/>
  <c r="I1982" i="1"/>
  <c r="N1983" i="1" a="1"/>
  <c r="N1983" i="1"/>
  <c r="O1982" i="1" a="1"/>
  <c r="O1982" i="1"/>
  <c r="O1981" i="1" a="1"/>
  <c r="O1981" i="1" s="1"/>
  <c r="F1983" i="1" a="1"/>
  <c r="F1983" i="1" s="1"/>
  <c r="J1982" i="1" a="1"/>
  <c r="J1982" i="1" s="1"/>
  <c r="H1982" i="1" a="1"/>
  <c r="H1982" i="1"/>
  <c r="N1981" i="1" a="1"/>
  <c r="N1981" i="1"/>
  <c r="K1983" i="1" a="1"/>
  <c r="K1983" i="1" s="1"/>
  <c r="G1983" i="1" a="1"/>
  <c r="G1983" i="1"/>
  <c r="J1983" i="1" a="1"/>
  <c r="J1983" i="1" s="1"/>
  <c r="M1983" i="1" a="1"/>
  <c r="M1983" i="1" s="1"/>
  <c r="L1981" i="1" a="1"/>
  <c r="L1981" i="1" s="1"/>
  <c r="M1982" i="1" a="1"/>
  <c r="M1982" i="1" s="1"/>
  <c r="Q1984" i="1" a="1"/>
  <c r="Q1984" i="1" s="1"/>
  <c r="L1986" i="1" a="1"/>
  <c r="L1986" i="1" s="1"/>
  <c r="K1986" i="1" a="1"/>
  <c r="K1986" i="1" s="1"/>
  <c r="K1981" i="1" a="1"/>
  <c r="K1981" i="1"/>
  <c r="M1985" i="1" a="1"/>
  <c r="M1985" i="1" s="1"/>
  <c r="L1985" i="1" a="1"/>
  <c r="L1985" i="1" s="1"/>
  <c r="L1984" i="1" a="1"/>
  <c r="L1984" i="1" s="1"/>
  <c r="L1983" i="1" a="1"/>
  <c r="L1983" i="1" s="1"/>
  <c r="F1982" i="1" a="1"/>
  <c r="F1982" i="1" s="1"/>
  <c r="L1982" i="1" a="1"/>
  <c r="L1982" i="1"/>
  <c r="N1982" i="1" a="1"/>
  <c r="N1982" i="1" s="1"/>
  <c r="H1984" i="1" a="1"/>
  <c r="H1984" i="1" s="1"/>
  <c r="J1981" i="1" a="1"/>
  <c r="J1981" i="1"/>
  <c r="M1981" i="1" a="1"/>
  <c r="M1981" i="1"/>
  <c r="N1984" i="1" a="1"/>
  <c r="N1984" i="1"/>
  <c r="F1984" i="1" a="1"/>
  <c r="F1984" i="1"/>
  <c r="J1986" i="1" a="1"/>
  <c r="J1986" i="1"/>
  <c r="F1986" i="1" a="1"/>
  <c r="F1986" i="1" s="1"/>
  <c r="I1986" i="1" a="1"/>
  <c r="I1986" i="1"/>
  <c r="F1985" i="1" a="1"/>
  <c r="F1985" i="1"/>
  <c r="Q1983" i="1" a="1"/>
  <c r="Q1983" i="1"/>
  <c r="H1986" i="1" a="1"/>
  <c r="H1986" i="1"/>
  <c r="K1985" i="1" a="1"/>
  <c r="K1985" i="1" s="1"/>
  <c r="G1985" i="1" a="1"/>
  <c r="G1985" i="1" s="1"/>
  <c r="O1984" i="1" a="1"/>
  <c r="O1984" i="1"/>
  <c r="G1986" i="1" a="1"/>
  <c r="G1986" i="1"/>
  <c r="I1984" i="1" a="1"/>
  <c r="I1984" i="1" s="1"/>
  <c r="H1983" i="1" a="1"/>
  <c r="H1983" i="1" s="1"/>
  <c r="Q1982" i="1" a="1"/>
  <c r="Q1982" i="1" s="1"/>
  <c r="Q1985" i="1" a="1"/>
  <c r="Q1985" i="1" s="1"/>
  <c r="P1985" i="1" a="1"/>
  <c r="P1985" i="1" s="1"/>
  <c r="O1983" i="1" a="1"/>
  <c r="O1983" i="1"/>
  <c r="I1985" i="1" a="1"/>
  <c r="I1985" i="1"/>
  <c r="O1985" i="1" a="1"/>
  <c r="O1985" i="1"/>
  <c r="N1985" i="1" a="1"/>
  <c r="N1985" i="1" s="1"/>
  <c r="J1985" i="1" a="1"/>
  <c r="J1985" i="1"/>
  <c r="P1983" i="1" a="1"/>
  <c r="P1983" i="1" s="1"/>
  <c r="Q1981" i="1" a="1"/>
  <c r="Q1981" i="1" s="1"/>
  <c r="H1985" i="1" a="1"/>
  <c r="H1985" i="1" s="1"/>
  <c r="P1984" i="1" a="1"/>
  <c r="P1984" i="1" s="1"/>
  <c r="P1981" i="1" a="1"/>
  <c r="P1981" i="1" s="1"/>
  <c r="P1982" i="1" a="1"/>
  <c r="P1982" i="1"/>
  <c r="M1984" i="1" a="1"/>
  <c r="M1984" i="1"/>
  <c r="K1984" i="1" a="1"/>
  <c r="K1984" i="1"/>
  <c r="J1984" i="1" a="1"/>
  <c r="J1984" i="1"/>
  <c r="I1983" i="1" a="1"/>
  <c r="I1983" i="1"/>
  <c r="K1982" i="1" a="1"/>
  <c r="K1982" i="1" s="1"/>
  <c r="I1981" i="1" a="1"/>
  <c r="I1981" i="1" s="1"/>
  <c r="H1976" i="1" a="1"/>
  <c r="H1976" i="1" s="1"/>
  <c r="M1980" i="1" a="1"/>
  <c r="M1980" i="1"/>
  <c r="L1977" i="1" a="1"/>
  <c r="L1977" i="1" s="1"/>
  <c r="J1980" i="1" a="1"/>
  <c r="J1980" i="1"/>
  <c r="K1979" i="1" a="1"/>
  <c r="K1979" i="1"/>
  <c r="I1980" i="1" a="1"/>
  <c r="I1980" i="1"/>
  <c r="J1979" i="1" a="1"/>
  <c r="J1979" i="1"/>
  <c r="F1980" i="1" a="1"/>
  <c r="F1980" i="1" s="1"/>
  <c r="O1975" i="1" a="1"/>
  <c r="O1975" i="1" s="1"/>
  <c r="G1976" i="1" a="1"/>
  <c r="G1976" i="1" s="1"/>
  <c r="N1976" i="1" a="1"/>
  <c r="N1976" i="1" s="1"/>
  <c r="H1981" i="1" a="1"/>
  <c r="H1981" i="1" s="1"/>
  <c r="F1981" i="1" a="1"/>
  <c r="F1981" i="1" s="1"/>
  <c r="P1977" i="1" a="1"/>
  <c r="P1977" i="1" s="1"/>
  <c r="P1980" i="1" a="1"/>
  <c r="P1980" i="1" s="1"/>
  <c r="O1976" i="1" a="1"/>
  <c r="O1976" i="1" s="1"/>
  <c r="K1976" i="1" a="1"/>
  <c r="K1976" i="1" s="1"/>
  <c r="G1980" i="1" a="1"/>
  <c r="G1980" i="1" s="1"/>
  <c r="Q1979" i="1" a="1"/>
  <c r="Q1979" i="1" s="1"/>
  <c r="J1977" i="1" a="1"/>
  <c r="J1977" i="1"/>
  <c r="P1979" i="1" a="1"/>
  <c r="P1979" i="1"/>
  <c r="O1979" i="1" a="1"/>
  <c r="O1979" i="1"/>
  <c r="P1976" i="1" a="1"/>
  <c r="P1976" i="1"/>
  <c r="M1979" i="1" a="1"/>
  <c r="M1979" i="1"/>
  <c r="N1975" i="1" a="1"/>
  <c r="N1975" i="1"/>
  <c r="Q1977" i="1" a="1"/>
  <c r="Q1977" i="1"/>
  <c r="N1977" i="1" a="1"/>
  <c r="N1977" i="1"/>
  <c r="I1976" i="1" a="1"/>
  <c r="I1976" i="1"/>
  <c r="M1975" i="1" a="1"/>
  <c r="M1975" i="1" s="1"/>
  <c r="M1977" i="1" a="1"/>
  <c r="M1977" i="1"/>
  <c r="K1977" i="1" a="1"/>
  <c r="K1977" i="1" s="1"/>
  <c r="M1976" i="1" a="1"/>
  <c r="M1976" i="1"/>
  <c r="I1977" i="1" a="1"/>
  <c r="I1977" i="1" s="1"/>
  <c r="H1977" i="1" a="1"/>
  <c r="H1977" i="1"/>
  <c r="G1981" i="1" a="1"/>
  <c r="G1981" i="1" s="1"/>
  <c r="N1979" i="1" a="1"/>
  <c r="N1979" i="1" s="1"/>
  <c r="L1976" i="1" a="1"/>
  <c r="L1976" i="1" s="1"/>
  <c r="Q1980" i="1" a="1"/>
  <c r="Q1980" i="1" s="1"/>
  <c r="O1980" i="1" a="1"/>
  <c r="O1980" i="1" s="1"/>
  <c r="L1979" i="1" a="1"/>
  <c r="L1979" i="1" s="1"/>
  <c r="F1979" i="1" a="1"/>
  <c r="F1979" i="1" s="1"/>
  <c r="J1976" i="1" a="1"/>
  <c r="J1976" i="1"/>
  <c r="F1976" i="1" a="1"/>
  <c r="F1976" i="1" s="1"/>
  <c r="Q1975" i="1" a="1"/>
  <c r="Q1975" i="1" s="1"/>
  <c r="P1975" i="1" a="1"/>
  <c r="P1975" i="1" s="1"/>
  <c r="F1977" i="1" a="1"/>
  <c r="F1977" i="1" s="1"/>
  <c r="K1980" i="1" a="1"/>
  <c r="K1980" i="1" s="1"/>
  <c r="G1977" i="1" a="1"/>
  <c r="G1977" i="1" s="1"/>
  <c r="N1980" i="1" a="1"/>
  <c r="N1980" i="1"/>
  <c r="L1980" i="1" a="1"/>
  <c r="L1980" i="1" s="1"/>
  <c r="H1980" i="1" a="1"/>
  <c r="H1980" i="1"/>
  <c r="O1977" i="1" a="1"/>
  <c r="O1977" i="1"/>
  <c r="I1979" i="1" a="1"/>
  <c r="I1979" i="1"/>
  <c r="H1979" i="1" a="1"/>
  <c r="H1979" i="1"/>
  <c r="G1979" i="1" a="1"/>
  <c r="G1979" i="1"/>
  <c r="Q1976" i="1" a="1"/>
  <c r="Q1976" i="1"/>
  <c r="J1970" i="1" a="1"/>
  <c r="J1970" i="1"/>
  <c r="Q1972" i="1" a="1"/>
  <c r="Q1972" i="1" s="1"/>
  <c r="M1972" i="1" a="1"/>
  <c r="M1972" i="1" s="1"/>
  <c r="K1971" i="1" a="1"/>
  <c r="K1971" i="1"/>
  <c r="K1970" i="1" a="1"/>
  <c r="K1970" i="1" s="1"/>
  <c r="I1972" i="1" a="1"/>
  <c r="I1972" i="1"/>
  <c r="F1972" i="1" a="1"/>
  <c r="F1972" i="1"/>
  <c r="M1970" i="1" a="1"/>
  <c r="M1970" i="1" s="1"/>
  <c r="Q1974" i="1" a="1"/>
  <c r="Q1974" i="1" s="1"/>
  <c r="J1972" i="1" a="1"/>
  <c r="J1972" i="1"/>
  <c r="G1974" i="1" a="1"/>
  <c r="G1974" i="1" s="1"/>
  <c r="M1971" i="1" a="1"/>
  <c r="M1971" i="1" s="1"/>
  <c r="H1973" i="1" a="1"/>
  <c r="H1973" i="1" s="1"/>
  <c r="F1974" i="1" a="1"/>
  <c r="F1974" i="1" s="1"/>
  <c r="G1972" i="1" a="1"/>
  <c r="G1972" i="1" s="1"/>
  <c r="O1973" i="1" a="1"/>
  <c r="O1973" i="1" s="1"/>
  <c r="G1973" i="1" a="1"/>
  <c r="G1973" i="1" s="1"/>
  <c r="P1972" i="1" a="1"/>
  <c r="P1972" i="1" s="1"/>
  <c r="L1970" i="1" a="1"/>
  <c r="L1970" i="1" s="1"/>
  <c r="O1974" i="1" a="1"/>
  <c r="O1974" i="1"/>
  <c r="J1971" i="1" a="1"/>
  <c r="J1971" i="1" s="1"/>
  <c r="O1972" i="1" a="1"/>
  <c r="O1972" i="1"/>
  <c r="M1973" i="1" a="1"/>
  <c r="M1973" i="1"/>
  <c r="N1972" i="1" a="1"/>
  <c r="N1972" i="1" s="1"/>
  <c r="H1971" i="1" a="1"/>
  <c r="H1971" i="1" s="1"/>
  <c r="M1974" i="1" a="1"/>
  <c r="M1974" i="1"/>
  <c r="Q1973" i="1" a="1"/>
  <c r="Q1973" i="1"/>
  <c r="K1972" i="1" a="1"/>
  <c r="K1972" i="1"/>
  <c r="I1971" i="1" a="1"/>
  <c r="I1971" i="1"/>
  <c r="F1975" i="1" a="1"/>
  <c r="F1975" i="1"/>
  <c r="H1974" i="1" a="1"/>
  <c r="H1974" i="1" s="1"/>
  <c r="J1973" i="1" a="1"/>
  <c r="J1973" i="1"/>
  <c r="P1971" i="1" a="1"/>
  <c r="P1971" i="1" s="1"/>
  <c r="P1974" i="1" a="1"/>
  <c r="P1974" i="1" s="1"/>
  <c r="L1975" i="1" a="1"/>
  <c r="L1975" i="1" s="1"/>
  <c r="K1975" i="1" a="1"/>
  <c r="K1975" i="1"/>
  <c r="O1971" i="1" a="1"/>
  <c r="O1971" i="1" s="1"/>
  <c r="J1975" i="1" a="1"/>
  <c r="J1975" i="1" s="1"/>
  <c r="I1975" i="1" a="1"/>
  <c r="I1975" i="1" s="1"/>
  <c r="H1975" i="1" a="1"/>
  <c r="H1975" i="1" s="1"/>
  <c r="F1973" i="1" a="1"/>
  <c r="F1973" i="1" s="1"/>
  <c r="L1971" i="1" a="1"/>
  <c r="L1971" i="1" s="1"/>
  <c r="O1970" i="1" a="1"/>
  <c r="O1970" i="1"/>
  <c r="G1971" i="1" a="1"/>
  <c r="G1971" i="1"/>
  <c r="N1971" i="1" a="1"/>
  <c r="N1971" i="1" s="1"/>
  <c r="G1975" i="1" a="1"/>
  <c r="G1975" i="1" s="1"/>
  <c r="N1974" i="1" a="1"/>
  <c r="N1974" i="1" s="1"/>
  <c r="L1974" i="1" a="1"/>
  <c r="L1974" i="1"/>
  <c r="K1974" i="1" a="1"/>
  <c r="K1974" i="1" s="1"/>
  <c r="P1970" i="1" a="1"/>
  <c r="P1970" i="1" s="1"/>
  <c r="Q1970" i="1" a="1"/>
  <c r="Q1970" i="1" s="1"/>
  <c r="J1974" i="1" a="1"/>
  <c r="J1974" i="1"/>
  <c r="I1970" i="1" a="1"/>
  <c r="I1970" i="1" s="1"/>
  <c r="I1974" i="1" a="1"/>
  <c r="I1974" i="1"/>
  <c r="P1973" i="1" a="1"/>
  <c r="P1973" i="1"/>
  <c r="N1973" i="1" a="1"/>
  <c r="N1973" i="1"/>
  <c r="L1973" i="1" a="1"/>
  <c r="L1973" i="1"/>
  <c r="K1973" i="1" a="1"/>
  <c r="K1973" i="1" s="1"/>
  <c r="I1973" i="1" a="1"/>
  <c r="I1973" i="1" s="1"/>
  <c r="L1972" i="1" a="1"/>
  <c r="L1972" i="1"/>
  <c r="H1972" i="1" a="1"/>
  <c r="H1972" i="1"/>
  <c r="Q1971" i="1" a="1"/>
  <c r="Q1971" i="1" s="1"/>
  <c r="F1971" i="1" a="1"/>
  <c r="F1971" i="1"/>
  <c r="N1970" i="1" a="1"/>
  <c r="N1970" i="1" s="1"/>
  <c r="J1966" i="1" a="1"/>
  <c r="J1966" i="1"/>
  <c r="N1969" i="1" a="1"/>
  <c r="N1969" i="1" s="1"/>
  <c r="K1969" i="1" a="1"/>
  <c r="K1969" i="1" s="1"/>
  <c r="M1967" i="1" a="1"/>
  <c r="M1967" i="1" s="1"/>
  <c r="N1966" i="1" a="1"/>
  <c r="N1966" i="1" s="1"/>
  <c r="G1966" i="1" a="1"/>
  <c r="G1966" i="1" s="1"/>
  <c r="N1965" i="1" a="1"/>
  <c r="N1965" i="1" s="1"/>
  <c r="M1965" i="1" a="1"/>
  <c r="M1965" i="1" s="1"/>
  <c r="G1969" i="1" a="1"/>
  <c r="G1969" i="1" s="1"/>
  <c r="M1969" i="1" a="1"/>
  <c r="M1969" i="1"/>
  <c r="Q1966" i="1" a="1"/>
  <c r="Q1966" i="1"/>
  <c r="L1969" i="1" a="1"/>
  <c r="L1969" i="1"/>
  <c r="F1969" i="1" a="1"/>
  <c r="F1969" i="1"/>
  <c r="G1968" i="1" a="1"/>
  <c r="G1968" i="1" s="1"/>
  <c r="N1968" i="1" a="1"/>
  <c r="N1968" i="1" s="1"/>
  <c r="K1967" i="1" a="1"/>
  <c r="K1967" i="1" s="1"/>
  <c r="L1968" i="1" a="1"/>
  <c r="L1968" i="1" s="1"/>
  <c r="J1968" i="1" a="1"/>
  <c r="J1968" i="1" s="1"/>
  <c r="L1967" i="1" a="1"/>
  <c r="L1967" i="1" s="1"/>
  <c r="J1967" i="1" a="1"/>
  <c r="J1967" i="1"/>
  <c r="I1967" i="1" a="1"/>
  <c r="I1967" i="1"/>
  <c r="G1967" i="1" a="1"/>
  <c r="G1967" i="1"/>
  <c r="L1965" i="1" a="1"/>
  <c r="L1965" i="1" s="1"/>
  <c r="H1967" i="1" a="1"/>
  <c r="H1967" i="1" s="1"/>
  <c r="F1967" i="1" a="1"/>
  <c r="F1967" i="1" s="1"/>
  <c r="O1965" i="1" a="1"/>
  <c r="O1965" i="1" s="1"/>
  <c r="P1966" i="1" a="1"/>
  <c r="P1966" i="1" s="1"/>
  <c r="H1966" i="1" a="1"/>
  <c r="H1966" i="1" s="1"/>
  <c r="Q1965" i="1" a="1"/>
  <c r="Q1965" i="1"/>
  <c r="I1965" i="1" a="1"/>
  <c r="I1965" i="1" s="1"/>
  <c r="J1965" i="1" a="1"/>
  <c r="J1965" i="1" s="1"/>
  <c r="P1965" i="1" a="1"/>
  <c r="P1965" i="1"/>
  <c r="K1965" i="1" a="1"/>
  <c r="K1965" i="1"/>
  <c r="P1969" i="1" a="1"/>
  <c r="P1969" i="1" s="1"/>
  <c r="H1969" i="1" a="1"/>
  <c r="H1969" i="1" s="1"/>
  <c r="O1966" i="1" a="1"/>
  <c r="O1966" i="1" s="1"/>
  <c r="H1970" i="1" a="1"/>
  <c r="H1970" i="1" s="1"/>
  <c r="G1970" i="1" a="1"/>
  <c r="G1970" i="1" s="1"/>
  <c r="Q1967" i="1" a="1"/>
  <c r="Q1967" i="1" s="1"/>
  <c r="F1970" i="1" a="1"/>
  <c r="F1970" i="1" s="1"/>
  <c r="G1965" i="1" a="1"/>
  <c r="G1965" i="1" s="1"/>
  <c r="Q1969" i="1" a="1"/>
  <c r="Q1969" i="1" s="1"/>
  <c r="O1969" i="1" a="1"/>
  <c r="O1969" i="1" s="1"/>
  <c r="J1969" i="1" a="1"/>
  <c r="J1969" i="1" s="1"/>
  <c r="I1969" i="1" a="1"/>
  <c r="I1969" i="1"/>
  <c r="I1966" i="1" a="1"/>
  <c r="I1966" i="1" s="1"/>
  <c r="I1968" i="1" a="1"/>
  <c r="I1968" i="1" s="1"/>
  <c r="F1966" i="1" a="1"/>
  <c r="F1966" i="1" s="1"/>
  <c r="H1965" i="1" a="1"/>
  <c r="H1965" i="1"/>
  <c r="Q1968" i="1" a="1"/>
  <c r="Q1968" i="1"/>
  <c r="N1967" i="1" a="1"/>
  <c r="N1967" i="1" s="1"/>
  <c r="L1966" i="1" a="1"/>
  <c r="L1966" i="1"/>
  <c r="P1968" i="1" a="1"/>
  <c r="P1968" i="1"/>
  <c r="O1968" i="1" a="1"/>
  <c r="O1968" i="1"/>
  <c r="Q1964" i="1" a="1"/>
  <c r="Q1964" i="1"/>
  <c r="P1967" i="1" a="1"/>
  <c r="P1967" i="1"/>
  <c r="M1968" i="1" a="1"/>
  <c r="M1968" i="1"/>
  <c r="F1965" i="1" a="1"/>
  <c r="F1965" i="1"/>
  <c r="K1968" i="1" a="1"/>
  <c r="K1968" i="1" s="1"/>
  <c r="O1967" i="1" a="1"/>
  <c r="O1967" i="1" s="1"/>
  <c r="M1966" i="1" a="1"/>
  <c r="M1966" i="1" s="1"/>
  <c r="K1966" i="1" a="1"/>
  <c r="K1966" i="1" s="1"/>
  <c r="H1968" i="1" a="1"/>
  <c r="H1968" i="1" s="1"/>
  <c r="F1968" i="1" a="1"/>
  <c r="F1968" i="1"/>
  <c r="O1962" i="1" a="1"/>
  <c r="O1962" i="1" s="1"/>
  <c r="L1960" i="1" a="1"/>
  <c r="L1960" i="1"/>
  <c r="Q1959" i="1" a="1"/>
  <c r="Q1959" i="1"/>
  <c r="P1964" i="1" a="1"/>
  <c r="P1964" i="1" s="1"/>
  <c r="J1960" i="1" a="1"/>
  <c r="J1960" i="1" s="1"/>
  <c r="O1964" i="1" a="1"/>
  <c r="O1964" i="1" s="1"/>
  <c r="O1961" i="1" a="1"/>
  <c r="O1961" i="1" s="1"/>
  <c r="K1963" i="1" a="1"/>
  <c r="K1963" i="1" s="1"/>
  <c r="F1963" i="1" a="1"/>
  <c r="F1963" i="1"/>
  <c r="K1961" i="1" a="1"/>
  <c r="K1961" i="1"/>
  <c r="N1964" i="1" a="1"/>
  <c r="N1964" i="1" s="1"/>
  <c r="J1964" i="1" a="1"/>
  <c r="J1964" i="1" s="1"/>
  <c r="M1964" i="1" a="1"/>
  <c r="M1964" i="1" s="1"/>
  <c r="F1964" i="1" a="1"/>
  <c r="F1964" i="1" s="1"/>
  <c r="N1963" i="1" a="1"/>
  <c r="N1963" i="1" s="1"/>
  <c r="N1960" i="1" a="1"/>
  <c r="N1960" i="1" s="1"/>
  <c r="Q1960" i="1" a="1"/>
  <c r="Q1960" i="1" s="1"/>
  <c r="I1960" i="1" a="1"/>
  <c r="I1960" i="1"/>
  <c r="N1962" i="1" a="1"/>
  <c r="N1962" i="1" s="1"/>
  <c r="J1962" i="1" a="1"/>
  <c r="J1962" i="1" s="1"/>
  <c r="L1964" i="1" a="1"/>
  <c r="L1964" i="1" s="1"/>
  <c r="I1964" i="1" a="1"/>
  <c r="I1964" i="1" s="1"/>
  <c r="H1964" i="1" a="1"/>
  <c r="H1964" i="1" s="1"/>
  <c r="Q1963" i="1" a="1"/>
  <c r="Q1963" i="1"/>
  <c r="Q1961" i="1" a="1"/>
  <c r="Q1961" i="1" s="1"/>
  <c r="J1963" i="1" a="1"/>
  <c r="J1963" i="1" s="1"/>
  <c r="P1961" i="1" a="1"/>
  <c r="P1961" i="1" s="1"/>
  <c r="N1959" i="1" a="1"/>
  <c r="N1959" i="1" s="1"/>
  <c r="P1962" i="1" a="1"/>
  <c r="P1962" i="1" s="1"/>
  <c r="I1962" i="1" a="1"/>
  <c r="I1962" i="1" s="1"/>
  <c r="N1961" i="1" a="1"/>
  <c r="N1961" i="1"/>
  <c r="L1961" i="1" a="1"/>
  <c r="L1961" i="1" s="1"/>
  <c r="H1961" i="1" a="1"/>
  <c r="H1961" i="1" s="1"/>
  <c r="F1961" i="1" a="1"/>
  <c r="F1961" i="1"/>
  <c r="K1962" i="1" a="1"/>
  <c r="K1962" i="1"/>
  <c r="M1959" i="1" a="1"/>
  <c r="M1959" i="1"/>
  <c r="G1962" i="1" a="1"/>
  <c r="G1962" i="1"/>
  <c r="K1964" i="1" a="1"/>
  <c r="K1964" i="1"/>
  <c r="P1963" i="1" a="1"/>
  <c r="P1963" i="1" s="1"/>
  <c r="M1963" i="1" a="1"/>
  <c r="M1963" i="1" s="1"/>
  <c r="P1960" i="1" a="1"/>
  <c r="P1960" i="1"/>
  <c r="L1963" i="1" a="1"/>
  <c r="L1963" i="1"/>
  <c r="M1961" i="1" a="1"/>
  <c r="M1961" i="1" s="1"/>
  <c r="I1961" i="1" a="1"/>
  <c r="I1961" i="1"/>
  <c r="G1960" i="1" a="1"/>
  <c r="G1960" i="1" s="1"/>
  <c r="M1960" i="1" a="1"/>
  <c r="M1960" i="1" s="1"/>
  <c r="I1963" i="1" a="1"/>
  <c r="I1963" i="1" s="1"/>
  <c r="H1963" i="1" a="1"/>
  <c r="H1963" i="1" s="1"/>
  <c r="G1963" i="1" a="1"/>
  <c r="G1963" i="1"/>
  <c r="M1962" i="1" a="1"/>
  <c r="M1962" i="1"/>
  <c r="F1962" i="1" a="1"/>
  <c r="F1962" i="1"/>
  <c r="O1960" i="1" a="1"/>
  <c r="O1960" i="1"/>
  <c r="O1959" i="1" a="1"/>
  <c r="O1959" i="1"/>
  <c r="P1959" i="1" a="1"/>
  <c r="P1959" i="1" s="1"/>
  <c r="K1960" i="1" a="1"/>
  <c r="K1960" i="1" s="1"/>
  <c r="H1960" i="1" a="1"/>
  <c r="H1960" i="1"/>
  <c r="L1962" i="1" a="1"/>
  <c r="L1962" i="1" s="1"/>
  <c r="F1960" i="1" a="1"/>
  <c r="F1960" i="1" s="1"/>
  <c r="G1964" i="1" a="1"/>
  <c r="G1964" i="1" s="1"/>
  <c r="O1963" i="1" a="1"/>
  <c r="O1963" i="1"/>
  <c r="J1961" i="1" a="1"/>
  <c r="J1961" i="1"/>
  <c r="G1961" i="1" a="1"/>
  <c r="G1961" i="1"/>
  <c r="Q1962" i="1" a="1"/>
  <c r="Q1962" i="1" s="1"/>
  <c r="H1962" i="1" a="1"/>
  <c r="H1962" i="1" s="1"/>
  <c r="I1959" i="1" a="1"/>
  <c r="I1959" i="1" s="1"/>
  <c r="J1957" i="1" a="1"/>
  <c r="J1957" i="1" s="1"/>
  <c r="P1955" i="1" a="1"/>
  <c r="P1955" i="1" s="1"/>
  <c r="J1956" i="1" a="1"/>
  <c r="J1956" i="1"/>
  <c r="H1959" i="1" a="1"/>
  <c r="H1959" i="1" s="1"/>
  <c r="G1959" i="1" a="1"/>
  <c r="G1959" i="1" s="1"/>
  <c r="F1958" i="1" a="1"/>
  <c r="F1958" i="1" s="1"/>
  <c r="Q1956" i="1" a="1"/>
  <c r="Q1956" i="1" s="1"/>
  <c r="Q1955" i="1" a="1"/>
  <c r="Q1955" i="1" s="1"/>
  <c r="I1956" i="1" a="1"/>
  <c r="I1956" i="1" s="1"/>
  <c r="N1958" i="1" a="1"/>
  <c r="N1958" i="1"/>
  <c r="O1958" i="1" a="1"/>
  <c r="O1958" i="1" s="1"/>
  <c r="G1958" i="1" a="1"/>
  <c r="G1958" i="1" s="1"/>
  <c r="P1957" i="1" a="1"/>
  <c r="P1957" i="1" s="1"/>
  <c r="O1957" i="1" a="1"/>
  <c r="O1957" i="1" s="1"/>
  <c r="L1956" i="1" a="1"/>
  <c r="L1956" i="1" s="1"/>
  <c r="M1955" i="1" a="1"/>
  <c r="M1955" i="1" s="1"/>
  <c r="G1956" i="1" a="1"/>
  <c r="G1956" i="1" s="1"/>
  <c r="N1957" i="1" a="1"/>
  <c r="N1957" i="1" s="1"/>
  <c r="K1956" i="1" a="1"/>
  <c r="K1956" i="1"/>
  <c r="O1955" i="1" a="1"/>
  <c r="O1955" i="1" s="1"/>
  <c r="L1955" i="1" a="1"/>
  <c r="L1955" i="1"/>
  <c r="O1956" i="1" a="1"/>
  <c r="O1956" i="1" s="1"/>
  <c r="L1959" i="1" a="1"/>
  <c r="L1959" i="1" s="1"/>
  <c r="K1959" i="1" a="1"/>
  <c r="K1959" i="1"/>
  <c r="J1959" i="1" a="1"/>
  <c r="J1959" i="1" s="1"/>
  <c r="M1953" i="1" a="1"/>
  <c r="M1953" i="1"/>
  <c r="F1959" i="1" a="1"/>
  <c r="F1959" i="1"/>
  <c r="H1957" i="1" a="1"/>
  <c r="H1957" i="1"/>
  <c r="Q1958" i="1" a="1"/>
  <c r="Q1958" i="1"/>
  <c r="P1958" i="1" a="1"/>
  <c r="P1958" i="1"/>
  <c r="M1958" i="1" a="1"/>
  <c r="M1958" i="1"/>
  <c r="K1958" i="1" a="1"/>
  <c r="K1958" i="1"/>
  <c r="G1957" i="1" a="1"/>
  <c r="G1957" i="1" s="1"/>
  <c r="M1956" i="1" a="1"/>
  <c r="M1956" i="1" s="1"/>
  <c r="I1955" i="1" a="1"/>
  <c r="I1955" i="1" s="1"/>
  <c r="J1955" i="1" a="1"/>
  <c r="J1955" i="1" s="1"/>
  <c r="J1958" i="1" a="1"/>
  <c r="J1958" i="1"/>
  <c r="I1958" i="1" a="1"/>
  <c r="I1958" i="1" s="1"/>
  <c r="K1957" i="1" a="1"/>
  <c r="K1957" i="1"/>
  <c r="H1958" i="1" a="1"/>
  <c r="H1958" i="1" s="1"/>
  <c r="N1956" i="1" a="1"/>
  <c r="N1956" i="1"/>
  <c r="K1955" i="1" a="1"/>
  <c r="K1955" i="1"/>
  <c r="H1955" i="1" a="1"/>
  <c r="H1955" i="1"/>
  <c r="N1955" i="1" a="1"/>
  <c r="N1955" i="1"/>
  <c r="Q1957" i="1" a="1"/>
  <c r="Q1957" i="1"/>
  <c r="G1955" i="1" a="1"/>
  <c r="G1955" i="1"/>
  <c r="P1953" i="1" a="1"/>
  <c r="P1953" i="1"/>
  <c r="O1953" i="1" a="1"/>
  <c r="O1953" i="1" s="1"/>
  <c r="F1957" i="1" a="1"/>
  <c r="F1957" i="1"/>
  <c r="M1957" i="1" a="1"/>
  <c r="M1957" i="1" s="1"/>
  <c r="H1956" i="1" a="1"/>
  <c r="H1956" i="1" s="1"/>
  <c r="I1957" i="1" a="1"/>
  <c r="I1957" i="1"/>
  <c r="P1956" i="1" a="1"/>
  <c r="P1956" i="1"/>
  <c r="Q1953" i="1" a="1"/>
  <c r="Q1953" i="1" s="1"/>
  <c r="L1957" i="1" a="1"/>
  <c r="L1957" i="1"/>
  <c r="F1956" i="1" a="1"/>
  <c r="F1956" i="1" s="1"/>
  <c r="N1953" i="1" a="1"/>
  <c r="N1953" i="1" s="1"/>
  <c r="F1955" i="1" a="1"/>
  <c r="F1955" i="1" s="1"/>
  <c r="L1958" i="1" a="1"/>
  <c r="L1958" i="1" s="1"/>
  <c r="G1951" i="1" a="1"/>
  <c r="G1951" i="1" s="1"/>
  <c r="F1951" i="1" a="1"/>
  <c r="F1951" i="1" s="1"/>
  <c r="K1953" i="1" a="1"/>
  <c r="K1953" i="1" s="1"/>
  <c r="K1951" i="1" a="1"/>
  <c r="K1951" i="1" s="1"/>
  <c r="I1949" i="1" a="1"/>
  <c r="I1949" i="1" s="1"/>
  <c r="J1948" i="1" a="1"/>
  <c r="J1948" i="1" s="1"/>
  <c r="G1952" i="1" a="1"/>
  <c r="G1952" i="1"/>
  <c r="H1951" i="1" a="1"/>
  <c r="H1951" i="1" s="1"/>
  <c r="J1953" i="1" a="1"/>
  <c r="J1953" i="1" s="1"/>
  <c r="I1953" i="1" a="1"/>
  <c r="I1953" i="1"/>
  <c r="H1953" i="1" a="1"/>
  <c r="H1953" i="1"/>
  <c r="F1953" i="1" a="1"/>
  <c r="F1953" i="1" s="1"/>
  <c r="P1952" i="1" a="1"/>
  <c r="P1952" i="1" s="1"/>
  <c r="G1950" i="1" a="1"/>
  <c r="G1950" i="1" s="1"/>
  <c r="H1952" i="1" a="1"/>
  <c r="H1952" i="1" s="1"/>
  <c r="I1950" i="1" a="1"/>
  <c r="I1950" i="1" s="1"/>
  <c r="O1951" i="1" a="1"/>
  <c r="O1951" i="1" s="1"/>
  <c r="M1951" i="1" a="1"/>
  <c r="M1951" i="1"/>
  <c r="H1949" i="1" a="1"/>
  <c r="H1949" i="1"/>
  <c r="L1951" i="1" a="1"/>
  <c r="L1951" i="1"/>
  <c r="Q1948" i="1" a="1"/>
  <c r="Q1948" i="1"/>
  <c r="J1949" i="1" a="1"/>
  <c r="J1949" i="1" s="1"/>
  <c r="F1950" i="1" a="1"/>
  <c r="F1950" i="1"/>
  <c r="M1948" i="1" a="1"/>
  <c r="M1948" i="1" s="1"/>
  <c r="K1948" i="1" a="1"/>
  <c r="K1948" i="1" s="1"/>
  <c r="J1950" i="1" a="1"/>
  <c r="J1950" i="1" s="1"/>
  <c r="L1949" i="1" a="1"/>
  <c r="L1949" i="1"/>
  <c r="L1948" i="1" a="1"/>
  <c r="L1948" i="1" s="1"/>
  <c r="Q1949" i="1" a="1"/>
  <c r="Q1949" i="1"/>
  <c r="P1948" i="1" a="1"/>
  <c r="P1948" i="1"/>
  <c r="O1948" i="1" a="1"/>
  <c r="O1948" i="1" s="1"/>
  <c r="N1952" i="1" a="1"/>
  <c r="N1952" i="1" s="1"/>
  <c r="F1952" i="1" a="1"/>
  <c r="F1952" i="1"/>
  <c r="L1952" i="1" a="1"/>
  <c r="L1952" i="1"/>
  <c r="N1950" i="1" a="1"/>
  <c r="N1950" i="1"/>
  <c r="P1951" i="1" a="1"/>
  <c r="P1951" i="1"/>
  <c r="K1950" i="1" a="1"/>
  <c r="K1950" i="1" s="1"/>
  <c r="G1949" i="1" a="1"/>
  <c r="G1949" i="1" s="1"/>
  <c r="M1950" i="1" a="1"/>
  <c r="M1950" i="1"/>
  <c r="O1949" i="1" a="1"/>
  <c r="O1949" i="1"/>
  <c r="G1953" i="1" a="1"/>
  <c r="G1953" i="1"/>
  <c r="O1952" i="1" a="1"/>
  <c r="O1952" i="1" s="1"/>
  <c r="M1952" i="1" a="1"/>
  <c r="M1952" i="1"/>
  <c r="J1952" i="1" a="1"/>
  <c r="J1952" i="1"/>
  <c r="I1952" i="1" a="1"/>
  <c r="I1952" i="1" s="1"/>
  <c r="P1950" i="1" a="1"/>
  <c r="P1950" i="1" s="1"/>
  <c r="J1951" i="1" a="1"/>
  <c r="J1951" i="1" s="1"/>
  <c r="I1951" i="1" a="1"/>
  <c r="I1951" i="1" s="1"/>
  <c r="L1950" i="1" a="1"/>
  <c r="L1950" i="1"/>
  <c r="K1949" i="1" a="1"/>
  <c r="K1949" i="1"/>
  <c r="F1949" i="1" a="1"/>
  <c r="F1949" i="1"/>
  <c r="Q1951" i="1" a="1"/>
  <c r="Q1951" i="1"/>
  <c r="P1949" i="1" a="1"/>
  <c r="P1949" i="1" s="1"/>
  <c r="N1948" i="1" a="1"/>
  <c r="N1948" i="1"/>
  <c r="N1949" i="1" a="1"/>
  <c r="N1949" i="1" s="1"/>
  <c r="H1950" i="1" a="1"/>
  <c r="H1950" i="1" s="1"/>
  <c r="Q1950" i="1" a="1"/>
  <c r="Q1950" i="1" s="1"/>
  <c r="M1949" i="1" a="1"/>
  <c r="M1949" i="1" s="1"/>
  <c r="L1953" i="1" a="1"/>
  <c r="L1953" i="1" s="1"/>
  <c r="Q1952" i="1" a="1"/>
  <c r="Q1952" i="1"/>
  <c r="I1948" i="1" a="1"/>
  <c r="I1948" i="1"/>
  <c r="K1952" i="1" a="1"/>
  <c r="K1952" i="1"/>
  <c r="N1951" i="1" a="1"/>
  <c r="N1951" i="1" s="1"/>
  <c r="O1950" i="1" a="1"/>
  <c r="O1950" i="1"/>
  <c r="K1944" i="1" a="1"/>
  <c r="K1944" i="1"/>
  <c r="M1946" i="1" a="1"/>
  <c r="M1946" i="1"/>
  <c r="O1944" i="1" a="1"/>
  <c r="O1944" i="1"/>
  <c r="M1944" i="1" a="1"/>
  <c r="M1944" i="1"/>
  <c r="L1946" i="1" a="1"/>
  <c r="L1946" i="1"/>
  <c r="G1947" i="1" a="1"/>
  <c r="G1947" i="1" s="1"/>
  <c r="J1946" i="1" a="1"/>
  <c r="J1946" i="1" s="1"/>
  <c r="K1945" i="1" a="1"/>
  <c r="K1945" i="1" s="1"/>
  <c r="H1943" i="1" a="1"/>
  <c r="H1943" i="1" s="1"/>
  <c r="I1944" i="1" a="1"/>
  <c r="I1944" i="1" s="1"/>
  <c r="H1946" i="1" a="1"/>
  <c r="H1946" i="1" s="1"/>
  <c r="F1946" i="1" a="1"/>
  <c r="F1946" i="1" s="1"/>
  <c r="G1944" i="1" a="1"/>
  <c r="G1944" i="1" s="1"/>
  <c r="F1945" i="1" a="1"/>
  <c r="F1945" i="1" s="1"/>
  <c r="N1943" i="1" a="1"/>
  <c r="N1943" i="1" s="1"/>
  <c r="P1945" i="1" a="1"/>
  <c r="P1945" i="1"/>
  <c r="L1945" i="1" a="1"/>
  <c r="L1945" i="1"/>
  <c r="N1945" i="1" a="1"/>
  <c r="N1945" i="1" s="1"/>
  <c r="G1945" i="1" a="1"/>
  <c r="G1945" i="1" s="1"/>
  <c r="M1943" i="1" a="1"/>
  <c r="M1943" i="1" s="1"/>
  <c r="O1945" i="1" a="1"/>
  <c r="O1945" i="1"/>
  <c r="F1944" i="1" a="1"/>
  <c r="F1944" i="1" s="1"/>
  <c r="Q1944" i="1" a="1"/>
  <c r="Q1944" i="1" s="1"/>
  <c r="K1943" i="1" a="1"/>
  <c r="K1943" i="1"/>
  <c r="H1944" i="1" a="1"/>
  <c r="H1944" i="1"/>
  <c r="J1943" i="1" a="1"/>
  <c r="J1943" i="1"/>
  <c r="P1946" i="1" a="1"/>
  <c r="P1946" i="1"/>
  <c r="H1948" i="1" a="1"/>
  <c r="H1948" i="1"/>
  <c r="G1948" i="1" a="1"/>
  <c r="G1948" i="1"/>
  <c r="L1944" i="1" a="1"/>
  <c r="L1944" i="1"/>
  <c r="F1948" i="1" a="1"/>
  <c r="F1948" i="1" s="1"/>
  <c r="N1946" i="1" a="1"/>
  <c r="N1946" i="1" s="1"/>
  <c r="O1947" i="1" a="1"/>
  <c r="O1947" i="1" s="1"/>
  <c r="M1945" i="1" a="1"/>
  <c r="M1945" i="1"/>
  <c r="Q1943" i="1" a="1"/>
  <c r="Q1943" i="1" s="1"/>
  <c r="H1945" i="1" a="1"/>
  <c r="H1945" i="1"/>
  <c r="J1944" i="1" a="1"/>
  <c r="J1944" i="1" s="1"/>
  <c r="L1943" i="1" a="1"/>
  <c r="L1943" i="1" s="1"/>
  <c r="O1943" i="1" a="1"/>
  <c r="O1943" i="1" s="1"/>
  <c r="Q1947" i="1" a="1"/>
  <c r="Q1947" i="1" s="1"/>
  <c r="J1947" i="1" a="1"/>
  <c r="J1947" i="1" s="1"/>
  <c r="K1946" i="1" a="1"/>
  <c r="K1946" i="1"/>
  <c r="O1946" i="1" a="1"/>
  <c r="O1946" i="1"/>
  <c r="I1946" i="1" a="1"/>
  <c r="I1946" i="1" s="1"/>
  <c r="J1945" i="1" a="1"/>
  <c r="J1945" i="1" s="1"/>
  <c r="H1947" i="1" a="1"/>
  <c r="H1947" i="1" s="1"/>
  <c r="P1947" i="1" a="1"/>
  <c r="P1947" i="1"/>
  <c r="P1944" i="1" a="1"/>
  <c r="P1944" i="1"/>
  <c r="N1947" i="1" a="1"/>
  <c r="N1947" i="1" s="1"/>
  <c r="M1947" i="1" a="1"/>
  <c r="M1947" i="1"/>
  <c r="L1947" i="1" a="1"/>
  <c r="L1947" i="1" s="1"/>
  <c r="K1947" i="1" a="1"/>
  <c r="K1947" i="1" s="1"/>
  <c r="F1947" i="1" a="1"/>
  <c r="F1947" i="1"/>
  <c r="I1943" i="1" a="1"/>
  <c r="I1943" i="1"/>
  <c r="G1943" i="1" a="1"/>
  <c r="G1943" i="1"/>
  <c r="I1945" i="1" a="1"/>
  <c r="I1945" i="1"/>
  <c r="P1943" i="1" a="1"/>
  <c r="P1943" i="1"/>
  <c r="N1944" i="1" a="1"/>
  <c r="N1944" i="1" s="1"/>
  <c r="Q1945" i="1" a="1"/>
  <c r="Q1945" i="1"/>
  <c r="I1947" i="1" a="1"/>
  <c r="I1947" i="1"/>
  <c r="G1946" i="1" a="1"/>
  <c r="G1946" i="1"/>
  <c r="Q1946" i="1" a="1"/>
  <c r="Q1946" i="1" s="1"/>
  <c r="G1940" i="1" a="1"/>
  <c r="G1940" i="1" s="1"/>
  <c r="M1939" i="1" a="1"/>
  <c r="M1939" i="1"/>
  <c r="O1937" i="1" a="1"/>
  <c r="O1937" i="1" s="1"/>
  <c r="J1939" i="1" a="1"/>
  <c r="J1939" i="1"/>
  <c r="J1938" i="1" a="1"/>
  <c r="J1938" i="1" s="1"/>
  <c r="H1939" i="1" a="1"/>
  <c r="H1939" i="1"/>
  <c r="M1938" i="1" a="1"/>
  <c r="M1938" i="1" s="1"/>
  <c r="P1937" i="1" a="1"/>
  <c r="P1937" i="1" s="1"/>
  <c r="K1938" i="1" a="1"/>
  <c r="K1938" i="1"/>
  <c r="O1941" i="1" a="1"/>
  <c r="O1941" i="1"/>
  <c r="G1939" i="1" a="1"/>
  <c r="G1939" i="1" s="1"/>
  <c r="K1940" i="1" a="1"/>
  <c r="K1940" i="1" s="1"/>
  <c r="P1939" i="1" a="1"/>
  <c r="P1939" i="1"/>
  <c r="O1942" i="1" a="1"/>
  <c r="O1942" i="1"/>
  <c r="N1940" i="1" a="1"/>
  <c r="N1940" i="1"/>
  <c r="H1938" i="1" a="1"/>
  <c r="H1938" i="1" s="1"/>
  <c r="M1942" i="1" a="1"/>
  <c r="M1942" i="1" s="1"/>
  <c r="F1940" i="1" a="1"/>
  <c r="F1940" i="1" s="1"/>
  <c r="F1943" i="1" a="1"/>
  <c r="F1943" i="1"/>
  <c r="Q1942" i="1" a="1"/>
  <c r="Q1942" i="1"/>
  <c r="P1942" i="1" a="1"/>
  <c r="P1942" i="1"/>
  <c r="P1941" i="1" a="1"/>
  <c r="P1941" i="1"/>
  <c r="N1939" i="1" a="1"/>
  <c r="N1939" i="1"/>
  <c r="P1940" i="1" a="1"/>
  <c r="P1940" i="1" s="1"/>
  <c r="N1942" i="1" a="1"/>
  <c r="N1942" i="1" s="1"/>
  <c r="L1942" i="1" a="1"/>
  <c r="L1942" i="1" s="1"/>
  <c r="I1938" i="1" a="1"/>
  <c r="I1938" i="1"/>
  <c r="Q1938" i="1" a="1"/>
  <c r="Q1938" i="1" s="1"/>
  <c r="F1938" i="1" a="1"/>
  <c r="F1938" i="1" s="1"/>
  <c r="K1939" i="1" a="1"/>
  <c r="K1939" i="1"/>
  <c r="L1939" i="1" a="1"/>
  <c r="L1939" i="1" s="1"/>
  <c r="Q1937" i="1" a="1"/>
  <c r="Q1937" i="1" s="1"/>
  <c r="K1942" i="1" a="1"/>
  <c r="K1942" i="1" s="1"/>
  <c r="J1942" i="1" a="1"/>
  <c r="J1942" i="1" s="1"/>
  <c r="I1942" i="1" a="1"/>
  <c r="I1942" i="1"/>
  <c r="G1942" i="1" a="1"/>
  <c r="G1942" i="1" s="1"/>
  <c r="Q1939" i="1" a="1"/>
  <c r="Q1939" i="1" s="1"/>
  <c r="H1942" i="1" a="1"/>
  <c r="H1942" i="1" s="1"/>
  <c r="G1941" i="1" a="1"/>
  <c r="G1941" i="1" s="1"/>
  <c r="F1942" i="1" a="1"/>
  <c r="F1942" i="1" s="1"/>
  <c r="Q1941" i="1" a="1"/>
  <c r="Q1941" i="1" s="1"/>
  <c r="N1941" i="1" a="1"/>
  <c r="N1941" i="1" s="1"/>
  <c r="M1940" i="1" a="1"/>
  <c r="M1940" i="1" s="1"/>
  <c r="M1941" i="1" a="1"/>
  <c r="M1941" i="1" s="1"/>
  <c r="L1941" i="1" a="1"/>
  <c r="L1941" i="1" s="1"/>
  <c r="O1940" i="1" a="1"/>
  <c r="O1940" i="1"/>
  <c r="H1941" i="1" a="1"/>
  <c r="H1941" i="1" s="1"/>
  <c r="L1940" i="1" a="1"/>
  <c r="L1940" i="1" s="1"/>
  <c r="I1940" i="1" a="1"/>
  <c r="I1940" i="1"/>
  <c r="L1938" i="1" a="1"/>
  <c r="L1938" i="1"/>
  <c r="O1939" i="1" a="1"/>
  <c r="O1939" i="1"/>
  <c r="F1939" i="1" a="1"/>
  <c r="F1939" i="1"/>
  <c r="K1941" i="1" a="1"/>
  <c r="K1941" i="1"/>
  <c r="J1941" i="1" a="1"/>
  <c r="J1941" i="1"/>
  <c r="I1941" i="1" a="1"/>
  <c r="I1941" i="1"/>
  <c r="F1941" i="1" a="1"/>
  <c r="F1941" i="1" s="1"/>
  <c r="Q1940" i="1" a="1"/>
  <c r="Q1940" i="1" s="1"/>
  <c r="P1938" i="1" a="1"/>
  <c r="P1938" i="1"/>
  <c r="G1938" i="1" a="1"/>
  <c r="G1938" i="1" s="1"/>
  <c r="J1940" i="1" a="1"/>
  <c r="J1940" i="1" s="1"/>
  <c r="O1938" i="1" a="1"/>
  <c r="O1938" i="1"/>
  <c r="N1938" i="1" a="1"/>
  <c r="N1938" i="1"/>
  <c r="H1940" i="1" a="1"/>
  <c r="H1940" i="1" s="1"/>
  <c r="I1939" i="1" a="1"/>
  <c r="I1939" i="1"/>
  <c r="Q1936" i="1" a="1"/>
  <c r="Q1936" i="1" s="1"/>
  <c r="P1936" i="1" a="1"/>
  <c r="P1936" i="1" s="1"/>
  <c r="K1933" i="1" a="1"/>
  <c r="K1933" i="1" s="1"/>
  <c r="F1936" i="1" a="1"/>
  <c r="F1936" i="1"/>
  <c r="Q1935" i="1" a="1"/>
  <c r="Q1935" i="1"/>
  <c r="M1933" i="1" a="1"/>
  <c r="M1933" i="1"/>
  <c r="N1932" i="1" a="1"/>
  <c r="N1932" i="1" s="1"/>
  <c r="N1933" i="1" a="1"/>
  <c r="N1933" i="1" s="1"/>
  <c r="H1935" i="1" a="1"/>
  <c r="H1935" i="1" s="1"/>
  <c r="L1934" i="1" a="1"/>
  <c r="L1934" i="1" s="1"/>
  <c r="F1934" i="1" a="1"/>
  <c r="F1934" i="1" s="1"/>
  <c r="O1932" i="1" a="1"/>
  <c r="O1932" i="1" s="1"/>
  <c r="F1935" i="1" a="1"/>
  <c r="F1935" i="1"/>
  <c r="M1935" i="1" a="1"/>
  <c r="M1935" i="1"/>
  <c r="O1936" i="1" a="1"/>
  <c r="O1936" i="1"/>
  <c r="N1934" i="1" a="1"/>
  <c r="N1934" i="1"/>
  <c r="O1933" i="1" a="1"/>
  <c r="O1933" i="1"/>
  <c r="F1937" i="1" a="1"/>
  <c r="F1937" i="1"/>
  <c r="G1936" i="1" a="1"/>
  <c r="G1936" i="1" s="1"/>
  <c r="I1933" i="1" a="1"/>
  <c r="I1933" i="1" s="1"/>
  <c r="G1934" i="1" a="1"/>
  <c r="G1934" i="1" s="1"/>
  <c r="J1937" i="1" a="1"/>
  <c r="J1937" i="1"/>
  <c r="P1935" i="1" a="1"/>
  <c r="P1935" i="1" s="1"/>
  <c r="K1934" i="1" a="1"/>
  <c r="K1934" i="1" s="1"/>
  <c r="G1933" i="1" a="1"/>
  <c r="G1933" i="1"/>
  <c r="L1933" i="1" a="1"/>
  <c r="L1933" i="1"/>
  <c r="Q1932" i="1" a="1"/>
  <c r="Q1932" i="1"/>
  <c r="Q1934" i="1" a="1"/>
  <c r="Q1934" i="1" s="1"/>
  <c r="L1937" i="1" a="1"/>
  <c r="L1937" i="1"/>
  <c r="K1937" i="1" a="1"/>
  <c r="K1937" i="1" s="1"/>
  <c r="H1937" i="1" a="1"/>
  <c r="H1937" i="1" s="1"/>
  <c r="G1937" i="1" a="1"/>
  <c r="G1937" i="1" s="1"/>
  <c r="N1936" i="1" a="1"/>
  <c r="N1936" i="1"/>
  <c r="M1934" i="1" a="1"/>
  <c r="M1934" i="1" s="1"/>
  <c r="F1933" i="1" a="1"/>
  <c r="F1933" i="1" s="1"/>
  <c r="M1936" i="1" a="1"/>
  <c r="M1936" i="1" s="1"/>
  <c r="O1934" i="1" a="1"/>
  <c r="O1934" i="1" s="1"/>
  <c r="L1936" i="1" a="1"/>
  <c r="L1936" i="1" s="1"/>
  <c r="Q1933" i="1" a="1"/>
  <c r="Q1933" i="1" s="1"/>
  <c r="H1933" i="1" a="1"/>
  <c r="H1933" i="1" s="1"/>
  <c r="I1936" i="1" a="1"/>
  <c r="I1936" i="1"/>
  <c r="N1935" i="1" a="1"/>
  <c r="N1935" i="1"/>
  <c r="L1935" i="1" a="1"/>
  <c r="L1935" i="1"/>
  <c r="I1934" i="1" a="1"/>
  <c r="I1934" i="1"/>
  <c r="P1933" i="1" a="1"/>
  <c r="P1933" i="1"/>
  <c r="M1932" i="1" a="1"/>
  <c r="M1932" i="1"/>
  <c r="J1933" i="1" a="1"/>
  <c r="J1933" i="1" s="1"/>
  <c r="G1935" i="1" a="1"/>
  <c r="G1935" i="1" s="1"/>
  <c r="L1932" i="1" a="1"/>
  <c r="L1932" i="1"/>
  <c r="H1934" i="1" a="1"/>
  <c r="H1934" i="1"/>
  <c r="I1935" i="1" a="1"/>
  <c r="I1935" i="1" s="1"/>
  <c r="J1935" i="1" a="1"/>
  <c r="J1935" i="1"/>
  <c r="P1934" i="1" a="1"/>
  <c r="P1934" i="1" s="1"/>
  <c r="K1936" i="1" a="1"/>
  <c r="K1936" i="1" s="1"/>
  <c r="J1936" i="1" a="1"/>
  <c r="J1936" i="1"/>
  <c r="J1934" i="1" a="1"/>
  <c r="J1934" i="1" s="1"/>
  <c r="O1935" i="1" a="1"/>
  <c r="O1935" i="1" s="1"/>
  <c r="P1932" i="1" a="1"/>
  <c r="P1932" i="1"/>
  <c r="H1936" i="1" a="1"/>
  <c r="H1936" i="1" s="1"/>
  <c r="K1935" i="1" a="1"/>
  <c r="K1935" i="1" s="1"/>
  <c r="N1937" i="1" a="1"/>
  <c r="N1937" i="1" s="1"/>
  <c r="M1937" i="1" a="1"/>
  <c r="M1937" i="1" s="1"/>
  <c r="I1937" i="1" a="1"/>
  <c r="I1937" i="1"/>
  <c r="M1929" i="1" a="1"/>
  <c r="M1929" i="1"/>
  <c r="H1932" i="1" a="1"/>
  <c r="H1932" i="1" s="1"/>
  <c r="G1932" i="1" a="1"/>
  <c r="G1932" i="1"/>
  <c r="F1932" i="1" a="1"/>
  <c r="F1932" i="1" s="1"/>
  <c r="G1929" i="1" a="1"/>
  <c r="G1929" i="1" s="1"/>
  <c r="L1930" i="1" a="1"/>
  <c r="L1930" i="1"/>
  <c r="J1929" i="1" a="1"/>
  <c r="J1929" i="1" s="1"/>
  <c r="L1928" i="1" a="1"/>
  <c r="L1928" i="1" s="1"/>
  <c r="K1928" i="1" a="1"/>
  <c r="K1928" i="1"/>
  <c r="L1927" i="1" a="1"/>
  <c r="L1927" i="1"/>
  <c r="Q1927" i="1" a="1"/>
  <c r="Q1927" i="1"/>
  <c r="H1928" i="1" a="1"/>
  <c r="H1928" i="1"/>
  <c r="H1929" i="1" a="1"/>
  <c r="H1929" i="1" s="1"/>
  <c r="J1927" i="1" a="1"/>
  <c r="J1927" i="1"/>
  <c r="F1929" i="1" a="1"/>
  <c r="F1929" i="1" s="1"/>
  <c r="F1928" i="1" a="1"/>
  <c r="F1928" i="1" s="1"/>
  <c r="Q1929" i="1" a="1"/>
  <c r="Q1929" i="1"/>
  <c r="N1927" i="1" a="1"/>
  <c r="N1927" i="1"/>
  <c r="O1927" i="1" a="1"/>
  <c r="O1927" i="1"/>
  <c r="P1930" i="1" a="1"/>
  <c r="P1930" i="1" s="1"/>
  <c r="P1931" i="1" a="1"/>
  <c r="P1931" i="1"/>
  <c r="N1931" i="1" a="1"/>
  <c r="N1931" i="1" s="1"/>
  <c r="H1927" i="1" a="1"/>
  <c r="H1927" i="1" s="1"/>
  <c r="N1930" i="1" a="1"/>
  <c r="N1930" i="1"/>
  <c r="G1930" i="1" a="1"/>
  <c r="G1930" i="1" s="1"/>
  <c r="Q1928" i="1" a="1"/>
  <c r="Q1928" i="1" s="1"/>
  <c r="I1927" i="1" a="1"/>
  <c r="I1927" i="1"/>
  <c r="M1930" i="1" a="1"/>
  <c r="M1930" i="1"/>
  <c r="F1930" i="1" a="1"/>
  <c r="F1930" i="1"/>
  <c r="O1930" i="1" a="1"/>
  <c r="O1930" i="1" s="1"/>
  <c r="G1928" i="1" a="1"/>
  <c r="G1928" i="1"/>
  <c r="I1930" i="1" a="1"/>
  <c r="I1930" i="1" s="1"/>
  <c r="J1928" i="1" a="1"/>
  <c r="J1928" i="1"/>
  <c r="M1927" i="1" a="1"/>
  <c r="M1927" i="1" s="1"/>
  <c r="Q1931" i="1" a="1"/>
  <c r="Q1931" i="1"/>
  <c r="O1931" i="1" a="1"/>
  <c r="O1931" i="1"/>
  <c r="I1928" i="1" a="1"/>
  <c r="I1928" i="1"/>
  <c r="K1929" i="1" a="1"/>
  <c r="K1929" i="1"/>
  <c r="P1927" i="1" a="1"/>
  <c r="P1927" i="1"/>
  <c r="M1931" i="1" a="1"/>
  <c r="M1931" i="1"/>
  <c r="L1931" i="1" a="1"/>
  <c r="L1931" i="1"/>
  <c r="N1929" i="1" a="1"/>
  <c r="N1929" i="1" s="1"/>
  <c r="K1931" i="1" a="1"/>
  <c r="K1931" i="1" s="1"/>
  <c r="O1928" i="1" a="1"/>
  <c r="O1928" i="1" s="1"/>
  <c r="M1928" i="1" a="1"/>
  <c r="M1928" i="1" s="1"/>
  <c r="G1931" i="1" a="1"/>
  <c r="G1931" i="1" s="1"/>
  <c r="J1930" i="1" a="1"/>
  <c r="J1930" i="1" s="1"/>
  <c r="K1930" i="1" a="1"/>
  <c r="K1930" i="1" s="1"/>
  <c r="J1931" i="1" a="1"/>
  <c r="J1931" i="1" s="1"/>
  <c r="H1930" i="1" a="1"/>
  <c r="H1930" i="1"/>
  <c r="O1929" i="1" a="1"/>
  <c r="O1929" i="1" s="1"/>
  <c r="P1928" i="1" a="1"/>
  <c r="P1928" i="1" s="1"/>
  <c r="I1931" i="1" a="1"/>
  <c r="I1931" i="1"/>
  <c r="H1931" i="1" a="1"/>
  <c r="H1931" i="1" s="1"/>
  <c r="F1931" i="1" a="1"/>
  <c r="F1931" i="1" s="1"/>
  <c r="N1928" i="1" a="1"/>
  <c r="N1928" i="1"/>
  <c r="Q1930" i="1" a="1"/>
  <c r="Q1930" i="1"/>
  <c r="I1929" i="1" a="1"/>
  <c r="I1929" i="1" s="1"/>
  <c r="L1929" i="1" a="1"/>
  <c r="L1929" i="1" s="1"/>
  <c r="P1929" i="1" a="1"/>
  <c r="P1929" i="1" s="1"/>
  <c r="K1927" i="1" a="1"/>
  <c r="K1927" i="1" s="1"/>
  <c r="K1932" i="1" a="1"/>
  <c r="K1932" i="1"/>
  <c r="J1932" i="1" a="1"/>
  <c r="J1932" i="1" s="1"/>
  <c r="I1932" i="1" a="1"/>
  <c r="I1932" i="1"/>
  <c r="I1926" i="1" a="1"/>
  <c r="I1926" i="1"/>
  <c r="F1927" i="1" a="1"/>
  <c r="F1927" i="1"/>
  <c r="O1926" i="1" a="1"/>
  <c r="O1926" i="1"/>
  <c r="P1925" i="1" a="1"/>
  <c r="P1925" i="1"/>
  <c r="Q1926" i="1" a="1"/>
  <c r="Q1926" i="1"/>
  <c r="G1927" i="1" a="1"/>
  <c r="G1927" i="1"/>
  <c r="Q1925" i="1" a="1"/>
  <c r="Q1925" i="1" s="1"/>
  <c r="K1926" i="1" a="1"/>
  <c r="K1926" i="1" s="1"/>
  <c r="F1926" i="1" a="1"/>
  <c r="F1926" i="1" s="1"/>
  <c r="P1926" i="1" a="1"/>
  <c r="P1926" i="1"/>
  <c r="N1926" i="1" a="1"/>
  <c r="N1926" i="1"/>
  <c r="H1926" i="1" a="1"/>
  <c r="H1926" i="1"/>
  <c r="M1926" i="1" a="1"/>
  <c r="M1926" i="1" s="1"/>
  <c r="L1926" i="1" a="1"/>
  <c r="L1926" i="1"/>
  <c r="J1926" i="1" a="1"/>
  <c r="J1926" i="1" s="1"/>
  <c r="G1926" i="1" a="1"/>
  <c r="G1926" i="1"/>
  <c r="M1922" i="1" a="1"/>
  <c r="M1922" i="1" s="1"/>
  <c r="O1925" i="1" a="1"/>
  <c r="O1925" i="1"/>
  <c r="N1925" i="1" a="1"/>
  <c r="N1925" i="1" s="1"/>
  <c r="Q1922" i="1" a="1"/>
  <c r="Q1922" i="1" s="1"/>
  <c r="M1925" i="1" a="1"/>
  <c r="M1925" i="1" s="1"/>
  <c r="L1924" i="1" a="1"/>
  <c r="L1924" i="1" s="1"/>
  <c r="M1924" i="1" a="1"/>
  <c r="M1924" i="1"/>
  <c r="L1925" i="1" a="1"/>
  <c r="L1925" i="1"/>
  <c r="Q1921" i="1" a="1"/>
  <c r="Q1921" i="1" s="1"/>
  <c r="F1925" i="1" a="1"/>
  <c r="F1925" i="1"/>
  <c r="N1921" i="1" a="1"/>
  <c r="N1921" i="1" s="1"/>
  <c r="K1925" i="1" a="1"/>
  <c r="K1925" i="1" s="1"/>
  <c r="J1925" i="1" a="1"/>
  <c r="J1925" i="1" s="1"/>
  <c r="F1924" i="1" a="1"/>
  <c r="F1924" i="1"/>
  <c r="I1925" i="1" a="1"/>
  <c r="I1925" i="1" s="1"/>
  <c r="H1925" i="1" a="1"/>
  <c r="H1925" i="1"/>
  <c r="G1925" i="1" a="1"/>
  <c r="G1925" i="1"/>
  <c r="P1922" i="1" a="1"/>
  <c r="P1922" i="1"/>
  <c r="Q1924" i="1" a="1"/>
  <c r="Q1924" i="1"/>
  <c r="P1921" i="1" a="1"/>
  <c r="P1921" i="1" s="1"/>
  <c r="O1924" i="1" a="1"/>
  <c r="O1924" i="1" s="1"/>
  <c r="F1922" i="1" a="1"/>
  <c r="F1922" i="1" s="1"/>
  <c r="K1924" i="1" a="1"/>
  <c r="K1924" i="1"/>
  <c r="K1923" i="1" a="1"/>
  <c r="K1923" i="1" s="1"/>
  <c r="P1924" i="1" a="1"/>
  <c r="P1924" i="1" s="1"/>
  <c r="N1924" i="1" a="1"/>
  <c r="N1924" i="1"/>
  <c r="J1924" i="1" a="1"/>
  <c r="J1924" i="1"/>
  <c r="I1922" i="1" a="1"/>
  <c r="I1922" i="1"/>
  <c r="I1924" i="1" a="1"/>
  <c r="I1924" i="1" s="1"/>
  <c r="H1924" i="1" a="1"/>
  <c r="H1924" i="1" s="1"/>
  <c r="N1923" i="1" a="1"/>
  <c r="N1923" i="1"/>
  <c r="L1923" i="1" a="1"/>
  <c r="L1923" i="1" s="1"/>
  <c r="G1923" i="1" a="1"/>
  <c r="G1923" i="1" s="1"/>
  <c r="H1923" i="1" a="1"/>
  <c r="H1923" i="1" s="1"/>
  <c r="N1922" i="1" a="1"/>
  <c r="N1922" i="1"/>
  <c r="I1923" i="1" a="1"/>
  <c r="I1923" i="1" s="1"/>
  <c r="L1922" i="1" a="1"/>
  <c r="L1922" i="1" s="1"/>
  <c r="F1923" i="1" a="1"/>
  <c r="F1923" i="1" s="1"/>
  <c r="K1922" i="1" a="1"/>
  <c r="K1922" i="1"/>
  <c r="O1922" i="1" a="1"/>
  <c r="O1922" i="1"/>
  <c r="Q1923" i="1" a="1"/>
  <c r="Q1923" i="1"/>
  <c r="O1921" i="1" a="1"/>
  <c r="O1921" i="1" s="1"/>
  <c r="P1923" i="1" a="1"/>
  <c r="P1923" i="1"/>
  <c r="H1922" i="1" a="1"/>
  <c r="H1922" i="1" s="1"/>
  <c r="G1922" i="1" a="1"/>
  <c r="G1922" i="1"/>
  <c r="G1924" i="1" a="1"/>
  <c r="G1924" i="1"/>
  <c r="O1923" i="1" a="1"/>
  <c r="O1923" i="1"/>
  <c r="J1923" i="1" a="1"/>
  <c r="J1923" i="1" s="1"/>
  <c r="J1922" i="1" a="1"/>
  <c r="J1922" i="1" s="1"/>
  <c r="M1923" i="1" a="1"/>
  <c r="M1923" i="1" s="1"/>
  <c r="O1917" i="1" a="1"/>
  <c r="O1917" i="1"/>
  <c r="N1917" i="1" a="1"/>
  <c r="N1917" i="1"/>
  <c r="M1921" i="1" a="1"/>
  <c r="M1921" i="1"/>
  <c r="L1921" i="1" a="1"/>
  <c r="L1921" i="1"/>
  <c r="I1921" i="1" a="1"/>
  <c r="I1921" i="1"/>
  <c r="K1921" i="1" a="1"/>
  <c r="K1921" i="1"/>
  <c r="H1921" i="1" a="1"/>
  <c r="H1921" i="1" s="1"/>
  <c r="Q1920" i="1" a="1"/>
  <c r="Q1920" i="1"/>
  <c r="I1920" i="1" a="1"/>
  <c r="I1920" i="1" s="1"/>
  <c r="H1920" i="1" a="1"/>
  <c r="H1920" i="1"/>
  <c r="J1921" i="1" a="1"/>
  <c r="J1921" i="1" s="1"/>
  <c r="G1921" i="1" a="1"/>
  <c r="G1921" i="1" s="1"/>
  <c r="P1920" i="1" a="1"/>
  <c r="P1920" i="1"/>
  <c r="N1919" i="1" a="1"/>
  <c r="N1919" i="1" s="1"/>
  <c r="J1919" i="1" a="1"/>
  <c r="J1919" i="1" s="1"/>
  <c r="F1921" i="1" a="1"/>
  <c r="F1921" i="1" s="1"/>
  <c r="O1920" i="1" a="1"/>
  <c r="O1920" i="1" s="1"/>
  <c r="M1917" i="1" a="1"/>
  <c r="M1917" i="1" s="1"/>
  <c r="L1920" i="1" a="1"/>
  <c r="L1920" i="1"/>
  <c r="Q1919" i="1" a="1"/>
  <c r="Q1919" i="1" s="1"/>
  <c r="L1919" i="1" a="1"/>
  <c r="L1919" i="1"/>
  <c r="G1919" i="1" a="1"/>
  <c r="G1919" i="1" s="1"/>
  <c r="M1918" i="1" a="1"/>
  <c r="M1918" i="1"/>
  <c r="H1918" i="1" a="1"/>
  <c r="H1918" i="1"/>
  <c r="F1918" i="1" a="1"/>
  <c r="F1918" i="1"/>
  <c r="N1920" i="1" a="1"/>
  <c r="N1920" i="1" s="1"/>
  <c r="Q1918" i="1" a="1"/>
  <c r="Q1918" i="1" s="1"/>
  <c r="P1917" i="1" a="1"/>
  <c r="P1917" i="1" s="1"/>
  <c r="F1919" i="1" a="1"/>
  <c r="F1919" i="1" s="1"/>
  <c r="M1920" i="1" a="1"/>
  <c r="M1920" i="1"/>
  <c r="K1920" i="1" a="1"/>
  <c r="K1920" i="1" s="1"/>
  <c r="K1917" i="1" a="1"/>
  <c r="K1917" i="1" s="1"/>
  <c r="P1919" i="1" a="1"/>
  <c r="P1919" i="1" s="1"/>
  <c r="I1918" i="1" a="1"/>
  <c r="I1918" i="1"/>
  <c r="Q1917" i="1" a="1"/>
  <c r="Q1917" i="1"/>
  <c r="O1919" i="1" a="1"/>
  <c r="O1919" i="1" s="1"/>
  <c r="J1918" i="1" a="1"/>
  <c r="J1918" i="1" s="1"/>
  <c r="L1918" i="1" a="1"/>
  <c r="L1918" i="1" s="1"/>
  <c r="I1919" i="1" a="1"/>
  <c r="I1919" i="1"/>
  <c r="F1920" i="1" a="1"/>
  <c r="F1920" i="1" s="1"/>
  <c r="K1918" i="1" a="1"/>
  <c r="K1918" i="1"/>
  <c r="J1920" i="1" a="1"/>
  <c r="J1920" i="1"/>
  <c r="G1920" i="1" a="1"/>
  <c r="G1920" i="1"/>
  <c r="H1919" i="1" a="1"/>
  <c r="H1919" i="1"/>
  <c r="O1918" i="1" a="1"/>
  <c r="O1918" i="1"/>
  <c r="M1919" i="1" a="1"/>
  <c r="M1919" i="1" s="1"/>
  <c r="K1919" i="1" a="1"/>
  <c r="K1919" i="1" s="1"/>
  <c r="P1918" i="1" a="1"/>
  <c r="P1918" i="1" s="1"/>
  <c r="G1918" i="1" a="1"/>
  <c r="G1918" i="1"/>
  <c r="L1917" i="1" a="1"/>
  <c r="L1917" i="1" s="1"/>
  <c r="N1918" i="1" a="1"/>
  <c r="N1918" i="1" s="1"/>
  <c r="H1912" i="1" a="1"/>
  <c r="H1912" i="1"/>
  <c r="O1916" i="1" a="1"/>
  <c r="O1916" i="1"/>
  <c r="N1916" i="1" a="1"/>
  <c r="N1916" i="1" s="1"/>
  <c r="H1917" i="1" a="1"/>
  <c r="H1917" i="1" s="1"/>
  <c r="Q1915" i="1" a="1"/>
  <c r="Q1915" i="1" s="1"/>
  <c r="P1916" i="1" a="1"/>
  <c r="P1916" i="1" s="1"/>
  <c r="F1917" i="1" a="1"/>
  <c r="F1917" i="1" s="1"/>
  <c r="G1913" i="1" a="1"/>
  <c r="G1913" i="1"/>
  <c r="O1915" i="1" a="1"/>
  <c r="O1915" i="1"/>
  <c r="O1913" i="1" a="1"/>
  <c r="O1913" i="1" s="1"/>
  <c r="M1913" i="1" a="1"/>
  <c r="M1913" i="1"/>
  <c r="N1913" i="1" a="1"/>
  <c r="N1913" i="1"/>
  <c r="I1912" i="1" a="1"/>
  <c r="I1912" i="1"/>
  <c r="H1913" i="1" a="1"/>
  <c r="H1913" i="1" s="1"/>
  <c r="H1915" i="1" a="1"/>
  <c r="H1915" i="1" s="1"/>
  <c r="G1915" i="1" a="1"/>
  <c r="G1915" i="1" s="1"/>
  <c r="O1912" i="1" a="1"/>
  <c r="O1912" i="1" s="1"/>
  <c r="H1914" i="1" a="1"/>
  <c r="H1914" i="1"/>
  <c r="J1917" i="1" a="1"/>
  <c r="J1917" i="1"/>
  <c r="J1912" i="1" a="1"/>
  <c r="J1912" i="1"/>
  <c r="I1917" i="1" a="1"/>
  <c r="I1917" i="1" s="1"/>
  <c r="G1917" i="1" a="1"/>
  <c r="G1917" i="1"/>
  <c r="Q1916" i="1" a="1"/>
  <c r="Q1916" i="1" s="1"/>
  <c r="M1916" i="1" a="1"/>
  <c r="M1916" i="1"/>
  <c r="N1914" i="1" a="1"/>
  <c r="N1914" i="1" s="1"/>
  <c r="L1916" i="1" a="1"/>
  <c r="L1916" i="1"/>
  <c r="H1916" i="1" a="1"/>
  <c r="H1916" i="1"/>
  <c r="N1912" i="1" a="1"/>
  <c r="N1912" i="1"/>
  <c r="F1913" i="1" a="1"/>
  <c r="F1913" i="1" s="1"/>
  <c r="I1916" i="1" a="1"/>
  <c r="I1916" i="1" s="1"/>
  <c r="K1915" i="1" a="1"/>
  <c r="K1915" i="1" s="1"/>
  <c r="J1915" i="1" a="1"/>
  <c r="J1915" i="1"/>
  <c r="J1913" i="1" a="1"/>
  <c r="J1913" i="1" s="1"/>
  <c r="M1912" i="1" a="1"/>
  <c r="M1912" i="1" s="1"/>
  <c r="I1915" i="1" a="1"/>
  <c r="I1915" i="1" s="1"/>
  <c r="F1915" i="1" a="1"/>
  <c r="F1915" i="1"/>
  <c r="K1914" i="1" a="1"/>
  <c r="K1914" i="1" s="1"/>
  <c r="G1914" i="1" a="1"/>
  <c r="G1914" i="1" s="1"/>
  <c r="L1912" i="1" a="1"/>
  <c r="L1912" i="1" s="1"/>
  <c r="P1913" i="1" a="1"/>
  <c r="P1913" i="1"/>
  <c r="Q1912" i="1" a="1"/>
  <c r="Q1912" i="1" s="1"/>
  <c r="G1912" i="1" a="1"/>
  <c r="G1912" i="1" s="1"/>
  <c r="Q1914" i="1" a="1"/>
  <c r="Q1914" i="1" s="1"/>
  <c r="O1914" i="1" a="1"/>
  <c r="O1914" i="1"/>
  <c r="Q1913" i="1" a="1"/>
  <c r="Q1913" i="1" s="1"/>
  <c r="P1912" i="1" a="1"/>
  <c r="P1912" i="1"/>
  <c r="P1914" i="1" a="1"/>
  <c r="P1914" i="1"/>
  <c r="K1912" i="1" a="1"/>
  <c r="K1912" i="1"/>
  <c r="K1916" i="1" a="1"/>
  <c r="K1916" i="1"/>
  <c r="J1914" i="1" a="1"/>
  <c r="J1914" i="1" s="1"/>
  <c r="I1913" i="1" a="1"/>
  <c r="I1913" i="1" s="1"/>
  <c r="J1916" i="1" a="1"/>
  <c r="J1916" i="1"/>
  <c r="L1914" i="1" a="1"/>
  <c r="L1914" i="1" s="1"/>
  <c r="G1916" i="1" a="1"/>
  <c r="G1916" i="1" s="1"/>
  <c r="M1915" i="1" a="1"/>
  <c r="M1915" i="1" s="1"/>
  <c r="L1915" i="1" a="1"/>
  <c r="L1915" i="1"/>
  <c r="N1915" i="1" a="1"/>
  <c r="N1915" i="1"/>
  <c r="F1916" i="1" a="1"/>
  <c r="F1916" i="1"/>
  <c r="K1913" i="1" a="1"/>
  <c r="K1913" i="1" s="1"/>
  <c r="I1914" i="1" a="1"/>
  <c r="I1914" i="1" s="1"/>
  <c r="P1915" i="1" a="1"/>
  <c r="P1915" i="1"/>
  <c r="M1914" i="1" a="1"/>
  <c r="M1914" i="1" s="1"/>
  <c r="F1914" i="1" a="1"/>
  <c r="F1914" i="1" s="1"/>
  <c r="L1913" i="1" a="1"/>
  <c r="L1913" i="1" s="1"/>
  <c r="O1910" i="1" a="1"/>
  <c r="O1910" i="1"/>
  <c r="O1908" i="1" a="1"/>
  <c r="O1908" i="1"/>
  <c r="H1910" i="1" a="1"/>
  <c r="H1910" i="1" s="1"/>
  <c r="J1909" i="1" a="1"/>
  <c r="J1909" i="1" s="1"/>
  <c r="Q1910" i="1" a="1"/>
  <c r="Q1910" i="1"/>
  <c r="P1910" i="1" a="1"/>
  <c r="P1910" i="1"/>
  <c r="I1910" i="1" a="1"/>
  <c r="I1910" i="1" s="1"/>
  <c r="F1909" i="1" a="1"/>
  <c r="F1909" i="1"/>
  <c r="O1906" i="1" a="1"/>
  <c r="O1906" i="1" s="1"/>
  <c r="F1910" i="1" a="1"/>
  <c r="F1910" i="1" s="1"/>
  <c r="N1908" i="1" a="1"/>
  <c r="N1908" i="1"/>
  <c r="L1907" i="1" a="1"/>
  <c r="L1907" i="1"/>
  <c r="H1907" i="1" a="1"/>
  <c r="H1907" i="1"/>
  <c r="F1912" i="1" a="1"/>
  <c r="F1912" i="1"/>
  <c r="K1907" i="1" a="1"/>
  <c r="K1907" i="1" s="1"/>
  <c r="Q1911" i="1" a="1"/>
  <c r="Q1911" i="1" s="1"/>
  <c r="M1909" i="1" a="1"/>
  <c r="M1909" i="1" s="1"/>
  <c r="P1911" i="1" a="1"/>
  <c r="P1911" i="1" s="1"/>
  <c r="O1911" i="1" a="1"/>
  <c r="O1911" i="1" s="1"/>
  <c r="N1911" i="1" a="1"/>
  <c r="N1911" i="1"/>
  <c r="G1911" i="1" a="1"/>
  <c r="G1911" i="1" s="1"/>
  <c r="O1907" i="1" a="1"/>
  <c r="O1907" i="1" s="1"/>
  <c r="N1907" i="1" a="1"/>
  <c r="N1907" i="1" s="1"/>
  <c r="N1910" i="1" a="1"/>
  <c r="N1910" i="1"/>
  <c r="G1910" i="1" a="1"/>
  <c r="G1910" i="1" s="1"/>
  <c r="G1908" i="1" a="1"/>
  <c r="G1908" i="1"/>
  <c r="P1906" i="1" a="1"/>
  <c r="P1906" i="1" s="1"/>
  <c r="I1909" i="1" a="1"/>
  <c r="I1909" i="1" s="1"/>
  <c r="M1907" i="1" a="1"/>
  <c r="M1907" i="1" s="1"/>
  <c r="P1908" i="1" a="1"/>
  <c r="P1908" i="1" s="1"/>
  <c r="M1911" i="1" a="1"/>
  <c r="M1911" i="1" s="1"/>
  <c r="J1910" i="1" a="1"/>
  <c r="J1910" i="1" s="1"/>
  <c r="J1911" i="1" a="1"/>
  <c r="J1911" i="1"/>
  <c r="I1908" i="1" a="1"/>
  <c r="I1908" i="1"/>
  <c r="I1907" i="1" a="1"/>
  <c r="I1907" i="1" s="1"/>
  <c r="L1911" i="1" a="1"/>
  <c r="L1911" i="1" s="1"/>
  <c r="L1908" i="1" a="1"/>
  <c r="L1908" i="1" s="1"/>
  <c r="N1909" i="1" a="1"/>
  <c r="N1909" i="1" s="1"/>
  <c r="K1911" i="1" a="1"/>
  <c r="K1911" i="1"/>
  <c r="P1907" i="1" a="1"/>
  <c r="P1907" i="1"/>
  <c r="K1910" i="1" a="1"/>
  <c r="K1910" i="1"/>
  <c r="P1909" i="1" a="1"/>
  <c r="P1909" i="1"/>
  <c r="H1908" i="1" a="1"/>
  <c r="H1908" i="1"/>
  <c r="I1911" i="1" a="1"/>
  <c r="I1911" i="1" s="1"/>
  <c r="H1911" i="1" a="1"/>
  <c r="H1911" i="1" s="1"/>
  <c r="F1911" i="1" a="1"/>
  <c r="F1911" i="1" s="1"/>
  <c r="K1908" i="1" a="1"/>
  <c r="K1908" i="1" s="1"/>
  <c r="M1910" i="1" a="1"/>
  <c r="M1910" i="1"/>
  <c r="L1910" i="1" a="1"/>
  <c r="L1910" i="1"/>
  <c r="Q1909" i="1" a="1"/>
  <c r="Q1909" i="1" s="1"/>
  <c r="F1907" i="1" a="1"/>
  <c r="F1907" i="1" s="1"/>
  <c r="K1909" i="1" a="1"/>
  <c r="K1909" i="1"/>
  <c r="O1909" i="1" a="1"/>
  <c r="O1909" i="1" s="1"/>
  <c r="L1909" i="1" a="1"/>
  <c r="L1909" i="1" s="1"/>
  <c r="Q1908" i="1" a="1"/>
  <c r="Q1908" i="1"/>
  <c r="F1908" i="1" a="1"/>
  <c r="F1908" i="1" s="1"/>
  <c r="G1907" i="1" a="1"/>
  <c r="G1907" i="1" s="1"/>
  <c r="J1907" i="1" a="1"/>
  <c r="J1907" i="1" s="1"/>
  <c r="H1909" i="1" a="1"/>
  <c r="H1909" i="1"/>
  <c r="M1908" i="1" a="1"/>
  <c r="M1908" i="1"/>
  <c r="J1908" i="1" a="1"/>
  <c r="J1908" i="1" s="1"/>
  <c r="Q1906" i="1" a="1"/>
  <c r="Q1906" i="1"/>
  <c r="Q1907" i="1" a="1"/>
  <c r="Q1907" i="1"/>
  <c r="G1909" i="1" a="1"/>
  <c r="G1909" i="1" s="1"/>
  <c r="N1905" i="1" a="1"/>
  <c r="N1905" i="1" s="1"/>
  <c r="J1904" i="1" a="1"/>
  <c r="J1904" i="1"/>
  <c r="M1905" i="1" a="1"/>
  <c r="M1905" i="1" s="1"/>
  <c r="G1905" i="1" a="1"/>
  <c r="G1905" i="1" s="1"/>
  <c r="N1906" i="1" a="1"/>
  <c r="N1906" i="1"/>
  <c r="I1905" i="1" a="1"/>
  <c r="I1905" i="1"/>
  <c r="M1906" i="1" a="1"/>
  <c r="M1906" i="1"/>
  <c r="L1906" i="1" a="1"/>
  <c r="L1906" i="1"/>
  <c r="K1906" i="1" a="1"/>
  <c r="K1906" i="1"/>
  <c r="J1905" i="1" a="1"/>
  <c r="J1905" i="1" s="1"/>
  <c r="Q1905" i="1" a="1"/>
  <c r="Q1905" i="1"/>
  <c r="H1904" i="1" a="1"/>
  <c r="H1904" i="1" s="1"/>
  <c r="K1905" i="1" a="1"/>
  <c r="K1905" i="1" s="1"/>
  <c r="M1904" i="1" a="1"/>
  <c r="M1904" i="1" s="1"/>
  <c r="N1904" i="1" a="1"/>
  <c r="N1904" i="1" s="1"/>
  <c r="K1904" i="1" a="1"/>
  <c r="K1904" i="1" s="1"/>
  <c r="O1905" i="1" a="1"/>
  <c r="O1905" i="1"/>
  <c r="F1905" i="1" a="1"/>
  <c r="F1905" i="1"/>
  <c r="I1906" i="1" a="1"/>
  <c r="I1906" i="1" s="1"/>
  <c r="H1905" i="1" a="1"/>
  <c r="H1905" i="1"/>
  <c r="L1904" i="1" a="1"/>
  <c r="L1904" i="1" s="1"/>
  <c r="F1904" i="1" a="1"/>
  <c r="F1904" i="1" s="1"/>
  <c r="F1906" i="1" a="1"/>
  <c r="F1906" i="1" s="1"/>
  <c r="H1906" i="1" a="1"/>
  <c r="H1906" i="1"/>
  <c r="Q1904" i="1" a="1"/>
  <c r="Q1904" i="1" s="1"/>
  <c r="O1904" i="1" a="1"/>
  <c r="O1904" i="1"/>
  <c r="I1904" i="1" a="1"/>
  <c r="I1904" i="1"/>
  <c r="P1904" i="1" a="1"/>
  <c r="P1904" i="1" s="1"/>
  <c r="G1906" i="1" a="1"/>
  <c r="G1906" i="1" s="1"/>
  <c r="L1905" i="1" a="1"/>
  <c r="L1905" i="1" s="1"/>
  <c r="G1904" i="1" a="1"/>
  <c r="G1904" i="1" s="1"/>
  <c r="P1905" i="1" a="1"/>
  <c r="P1905" i="1"/>
  <c r="J1906" i="1" a="1"/>
  <c r="J1906" i="1"/>
  <c r="M1418" i="1" a="1"/>
  <c r="M1418" i="1"/>
  <c r="J1417" i="1" a="1"/>
  <c r="J1417" i="1"/>
  <c r="I1416" i="1" a="1"/>
  <c r="I1416" i="1"/>
  <c r="L1420" i="1" a="1"/>
  <c r="L1420" i="1"/>
  <c r="L1416" i="1" a="1"/>
  <c r="L1416" i="1"/>
  <c r="K1420" i="1" a="1"/>
  <c r="K1420" i="1"/>
  <c r="J1418" i="1" a="1"/>
  <c r="J1418" i="1"/>
  <c r="G1418" i="1" a="1"/>
  <c r="G1418" i="1" s="1"/>
  <c r="I1420" i="1" a="1"/>
  <c r="I1420" i="1" s="1"/>
  <c r="H1420" i="1" a="1"/>
  <c r="H1420" i="1" s="1"/>
  <c r="P1419" i="1" a="1"/>
  <c r="P1419" i="1"/>
  <c r="F1420" i="1" a="1"/>
  <c r="F1420" i="1"/>
  <c r="O1419" i="1" a="1"/>
  <c r="O1419" i="1"/>
  <c r="H1418" i="1" a="1"/>
  <c r="H1418" i="1" s="1"/>
  <c r="G1419" i="1" a="1"/>
  <c r="G1419" i="1" s="1"/>
  <c r="L1417" i="1" a="1"/>
  <c r="L1417" i="1"/>
  <c r="I1419" i="1" a="1"/>
  <c r="I1419" i="1" s="1"/>
  <c r="N1418" i="1" a="1"/>
  <c r="N1418" i="1" s="1"/>
  <c r="K1418" i="1" a="1"/>
  <c r="K1418" i="1"/>
  <c r="L1418" i="1" a="1"/>
  <c r="L1418" i="1"/>
  <c r="M1416" i="1" a="1"/>
  <c r="M1416" i="1"/>
  <c r="K1417" i="1" a="1"/>
  <c r="K1417" i="1"/>
  <c r="G1417" i="1" a="1"/>
  <c r="G1417" i="1"/>
  <c r="N1416" i="1" a="1"/>
  <c r="N1416" i="1" s="1"/>
  <c r="F1416" i="1" a="1"/>
  <c r="F1416" i="1"/>
  <c r="J1420" i="1" a="1"/>
  <c r="J1420" i="1" s="1"/>
  <c r="O1416" i="1" a="1"/>
  <c r="O1416" i="1"/>
  <c r="G1420" i="1" a="1"/>
  <c r="G1420" i="1"/>
  <c r="M1419" i="1" a="1"/>
  <c r="M1419" i="1"/>
  <c r="G1416" i="1" a="1"/>
  <c r="G1416" i="1"/>
  <c r="P1417" i="1" a="1"/>
  <c r="P1417" i="1"/>
  <c r="P1416" i="1" a="1"/>
  <c r="P1416" i="1"/>
  <c r="K1416" i="1" a="1"/>
  <c r="K1416" i="1"/>
  <c r="Q1419" i="1" a="1"/>
  <c r="Q1419" i="1" s="1"/>
  <c r="J1419" i="1" a="1"/>
  <c r="J1419" i="1" s="1"/>
  <c r="F1419" i="1" a="1"/>
  <c r="F1419" i="1"/>
  <c r="Q1418" i="1" a="1"/>
  <c r="Q1418" i="1" s="1"/>
  <c r="M1417" i="1" a="1"/>
  <c r="M1417" i="1" s="1"/>
  <c r="Q1416" i="1" a="1"/>
  <c r="Q1416" i="1"/>
  <c r="I1418" i="1" a="1"/>
  <c r="I1418" i="1" s="1"/>
  <c r="F1418" i="1" a="1"/>
  <c r="F1418" i="1" s="1"/>
  <c r="I1417" i="1" a="1"/>
  <c r="I1417" i="1" s="1"/>
  <c r="J1416" i="1" a="1"/>
  <c r="J1416" i="1" s="1"/>
  <c r="Q1417" i="1" a="1"/>
  <c r="Q1417" i="1" s="1"/>
  <c r="O1418" i="1" a="1"/>
  <c r="O1418" i="1"/>
  <c r="N1419" i="1" a="1"/>
  <c r="N1419" i="1" s="1"/>
  <c r="H1417" i="1" a="1"/>
  <c r="H1417" i="1" s="1"/>
  <c r="F1417" i="1" a="1"/>
  <c r="F1417" i="1"/>
  <c r="L1419" i="1" a="1"/>
  <c r="L1419" i="1" s="1"/>
  <c r="O1417" i="1" a="1"/>
  <c r="O1417" i="1" s="1"/>
  <c r="K1419" i="1" a="1"/>
  <c r="K1419" i="1" s="1"/>
  <c r="P1418" i="1" a="1"/>
  <c r="P1418" i="1" s="1"/>
  <c r="N1417" i="1" a="1"/>
  <c r="N1417" i="1" s="1"/>
  <c r="H1416" i="1" a="1"/>
  <c r="H1416" i="1" s="1"/>
  <c r="H1419" i="1" a="1"/>
  <c r="H1419" i="1" s="1"/>
  <c r="O1410" i="1" a="1"/>
  <c r="O1410" i="1" s="1"/>
  <c r="N1410" i="1" a="1"/>
  <c r="N1410" i="1" s="1"/>
  <c r="P1408" i="1" a="1"/>
  <c r="P1408" i="1"/>
  <c r="G1410" i="1" a="1"/>
  <c r="G1410" i="1"/>
  <c r="M1410" i="1" a="1"/>
  <c r="M1410" i="1"/>
  <c r="Q1409" i="1" a="1"/>
  <c r="Q1409" i="1"/>
  <c r="M1408" i="1" a="1"/>
  <c r="M1408" i="1"/>
  <c r="F1408" i="1" a="1"/>
  <c r="F1408" i="1" s="1"/>
  <c r="K1409" i="1" a="1"/>
  <c r="K1409" i="1"/>
  <c r="H1408" i="1" a="1"/>
  <c r="H1408" i="1"/>
  <c r="J1410" i="1" a="1"/>
  <c r="J1410" i="1" s="1"/>
  <c r="I1409" i="1" a="1"/>
  <c r="I1409" i="1"/>
  <c r="G1409" i="1" a="1"/>
  <c r="G1409" i="1" s="1"/>
  <c r="K1408" i="1" a="1"/>
  <c r="K1408" i="1" s="1"/>
  <c r="N1407" i="1" a="1"/>
  <c r="N1407" i="1" s="1"/>
  <c r="L1407" i="1" a="1"/>
  <c r="L1407" i="1" s="1"/>
  <c r="H1409" i="1" a="1"/>
  <c r="H1409" i="1"/>
  <c r="P1410" i="1" a="1"/>
  <c r="P1410" i="1" s="1"/>
  <c r="M1407" i="1" a="1"/>
  <c r="M1407" i="1"/>
  <c r="F1409" i="1" a="1"/>
  <c r="F1409" i="1" s="1"/>
  <c r="K1410" i="1" a="1"/>
  <c r="K1410" i="1" s="1"/>
  <c r="N1408" i="1" a="1"/>
  <c r="N1408" i="1" s="1"/>
  <c r="Q1407" i="1" a="1"/>
  <c r="Q1407" i="1" s="1"/>
  <c r="L1409" i="1" a="1"/>
  <c r="L1409" i="1" s="1"/>
  <c r="L1408" i="1" a="1"/>
  <c r="L1408" i="1" s="1"/>
  <c r="M1409" i="1" a="1"/>
  <c r="M1409" i="1" s="1"/>
  <c r="F1410" i="1" a="1"/>
  <c r="F1410" i="1" s="1"/>
  <c r="G1408" i="1" a="1"/>
  <c r="G1408" i="1"/>
  <c r="L1410" i="1" a="1"/>
  <c r="L1410" i="1" s="1"/>
  <c r="H1410" i="1" a="1"/>
  <c r="H1410" i="1"/>
  <c r="P1409" i="1" a="1"/>
  <c r="P1409" i="1"/>
  <c r="J1409" i="1" a="1"/>
  <c r="J1409" i="1" s="1"/>
  <c r="I1408" i="1" a="1"/>
  <c r="I1408" i="1"/>
  <c r="I1410" i="1" a="1"/>
  <c r="I1410" i="1"/>
  <c r="Q1408" i="1" a="1"/>
  <c r="Q1408" i="1"/>
  <c r="O1409" i="1" a="1"/>
  <c r="O1409" i="1"/>
  <c r="N1409" i="1" a="1"/>
  <c r="N1409" i="1" s="1"/>
  <c r="O1407" i="1" a="1"/>
  <c r="O1407" i="1" s="1"/>
  <c r="O1408" i="1" a="1"/>
  <c r="O1408" i="1" s="1"/>
  <c r="Q1410" i="1" a="1"/>
  <c r="Q1410" i="1"/>
  <c r="J1408" i="1" a="1"/>
  <c r="J1408" i="1"/>
  <c r="P1407" i="1" a="1"/>
  <c r="P1407" i="1"/>
  <c r="G1403" i="1" a="1"/>
  <c r="G1403" i="1"/>
  <c r="M1402" i="1" a="1"/>
  <c r="M1402" i="1" s="1"/>
  <c r="M1405" i="1" a="1"/>
  <c r="M1405" i="1" s="1"/>
  <c r="L1402" i="1" a="1"/>
  <c r="L1402" i="1" s="1"/>
  <c r="F1402" i="1" a="1"/>
  <c r="F1402" i="1" s="1"/>
  <c r="I1404" i="1" a="1"/>
  <c r="I1404" i="1"/>
  <c r="K1407" i="1" a="1"/>
  <c r="K1407" i="1" s="1"/>
  <c r="H1407" i="1" a="1"/>
  <c r="H1407" i="1" s="1"/>
  <c r="L1403" i="1" a="1"/>
  <c r="L1403" i="1" s="1"/>
  <c r="G1407" i="1" a="1"/>
  <c r="G1407" i="1" s="1"/>
  <c r="N1404" i="1" a="1"/>
  <c r="N1404" i="1" s="1"/>
  <c r="H1403" i="1" a="1"/>
  <c r="H1403" i="1"/>
  <c r="J1405" i="1" a="1"/>
  <c r="J1405" i="1" s="1"/>
  <c r="P1403" i="1" a="1"/>
  <c r="P1403" i="1"/>
  <c r="K1403" i="1" a="1"/>
  <c r="K1403" i="1"/>
  <c r="I1403" i="1" a="1"/>
  <c r="I1403" i="1"/>
  <c r="O1401" i="1" a="1"/>
  <c r="O1401" i="1" s="1"/>
  <c r="G1402" i="1" a="1"/>
  <c r="G1402" i="1" s="1"/>
  <c r="P1405" i="1" a="1"/>
  <c r="P1405" i="1"/>
  <c r="O1405" i="1" a="1"/>
  <c r="O1405" i="1"/>
  <c r="L1405" i="1" a="1"/>
  <c r="L1405" i="1"/>
  <c r="L1404" i="1" a="1"/>
  <c r="L1404" i="1"/>
  <c r="J1404" i="1" a="1"/>
  <c r="J1404" i="1"/>
  <c r="G1405" i="1" a="1"/>
  <c r="G1405" i="1" s="1"/>
  <c r="N1402" i="1" a="1"/>
  <c r="N1402" i="1" s="1"/>
  <c r="P1402" i="1" a="1"/>
  <c r="P1402" i="1"/>
  <c r="Q1405" i="1" a="1"/>
  <c r="Q1405" i="1"/>
  <c r="F1405" i="1" a="1"/>
  <c r="F1405" i="1" s="1"/>
  <c r="J1407" i="1" a="1"/>
  <c r="J1407" i="1" s="1"/>
  <c r="I1405" i="1" a="1"/>
  <c r="I1405" i="1" s="1"/>
  <c r="N1403" i="1" a="1"/>
  <c r="N1403" i="1"/>
  <c r="Q1404" i="1" a="1"/>
  <c r="Q1404" i="1"/>
  <c r="Q1403" i="1" a="1"/>
  <c r="Q1403" i="1" s="1"/>
  <c r="K1402" i="1" a="1"/>
  <c r="K1402" i="1" s="1"/>
  <c r="I1402" i="1" a="1"/>
  <c r="I1402" i="1"/>
  <c r="I1407" i="1" a="1"/>
  <c r="I1407" i="1" s="1"/>
  <c r="Q1401" i="1" a="1"/>
  <c r="Q1401" i="1" s="1"/>
  <c r="F1403" i="1" a="1"/>
  <c r="F1403" i="1" s="1"/>
  <c r="F1407" i="1" a="1"/>
  <c r="F1407" i="1" s="1"/>
  <c r="P1404" i="1" a="1"/>
  <c r="P1404" i="1"/>
  <c r="G1404" i="1" a="1"/>
  <c r="G1404" i="1"/>
  <c r="N1405" i="1" a="1"/>
  <c r="N1405" i="1" s="1"/>
  <c r="F1404" i="1" a="1"/>
  <c r="F1404" i="1"/>
  <c r="J1403" i="1" a="1"/>
  <c r="J1403" i="1" s="1"/>
  <c r="J1402" i="1" a="1"/>
  <c r="J1402" i="1" s="1"/>
  <c r="N1401" i="1" a="1"/>
  <c r="N1401" i="1" s="1"/>
  <c r="K1405" i="1" a="1"/>
  <c r="K1405" i="1"/>
  <c r="H1405" i="1" a="1"/>
  <c r="H1405" i="1"/>
  <c r="H1404" i="1" a="1"/>
  <c r="H1404" i="1"/>
  <c r="O1404" i="1" a="1"/>
  <c r="O1404" i="1"/>
  <c r="H1402" i="1" a="1"/>
  <c r="H1402" i="1"/>
  <c r="O1403" i="1" a="1"/>
  <c r="O1403" i="1"/>
  <c r="P1401" i="1" a="1"/>
  <c r="P1401" i="1" s="1"/>
  <c r="Q1402" i="1" a="1"/>
  <c r="Q1402" i="1" s="1"/>
  <c r="M1404" i="1" a="1"/>
  <c r="M1404" i="1" s="1"/>
  <c r="K1404" i="1" a="1"/>
  <c r="K1404" i="1"/>
  <c r="M1403" i="1" a="1"/>
  <c r="M1403" i="1"/>
  <c r="O1402" i="1" a="1"/>
  <c r="O1402" i="1" s="1"/>
  <c r="M1401" i="1" a="1"/>
  <c r="M1401" i="1"/>
  <c r="J1401" i="1" a="1"/>
  <c r="J1401" i="1"/>
  <c r="K1401" i="1" a="1"/>
  <c r="K1401" i="1"/>
  <c r="I1401" i="1" a="1"/>
  <c r="I1401" i="1"/>
  <c r="L1401" i="1" a="1"/>
  <c r="L1401" i="1" s="1"/>
  <c r="H1401" i="1" a="1"/>
  <c r="H1401" i="1"/>
  <c r="F1401" i="1" a="1"/>
  <c r="F1401" i="1" s="1"/>
  <c r="G1401" i="1" a="1"/>
  <c r="G1401" i="1" s="1"/>
  <c r="P1373" i="1" a="1"/>
  <c r="P1373" i="1" s="1"/>
  <c r="P1374" i="1" a="1"/>
  <c r="P1374" i="1"/>
  <c r="O1374" i="1" a="1"/>
  <c r="O1374" i="1" s="1"/>
  <c r="K1372" i="1" a="1"/>
  <c r="K1372" i="1"/>
  <c r="I1374" i="1" a="1"/>
  <c r="I1374" i="1" s="1"/>
  <c r="G1374" i="1" a="1"/>
  <c r="G1374" i="1" s="1"/>
  <c r="H1373" i="1" a="1"/>
  <c r="H1373" i="1" s="1"/>
  <c r="O1372" i="1" a="1"/>
  <c r="O1372" i="1" s="1"/>
  <c r="P1372" i="1" a="1"/>
  <c r="P1372" i="1"/>
  <c r="F1374" i="1" a="1"/>
  <c r="F1374" i="1"/>
  <c r="J1373" i="1" a="1"/>
  <c r="J1373" i="1"/>
  <c r="O1373" i="1" a="1"/>
  <c r="O1373" i="1"/>
  <c r="M1373" i="1" a="1"/>
  <c r="M1373" i="1"/>
  <c r="L1373" i="1" a="1"/>
  <c r="L1373" i="1"/>
  <c r="G1373" i="1" a="1"/>
  <c r="G1373" i="1" s="1"/>
  <c r="Q1372" i="1" a="1"/>
  <c r="Q1372" i="1"/>
  <c r="F1373" i="1" a="1"/>
  <c r="F1373" i="1"/>
  <c r="M1372" i="1" a="1"/>
  <c r="M1372" i="1" s="1"/>
  <c r="N1372" i="1" a="1"/>
  <c r="N1372" i="1" s="1"/>
  <c r="N1374" i="1" a="1"/>
  <c r="N1374" i="1"/>
  <c r="I1373" i="1" a="1"/>
  <c r="I1373" i="1" s="1"/>
  <c r="H1374" i="1" a="1"/>
  <c r="H1374" i="1" s="1"/>
  <c r="K1374" i="1" a="1"/>
  <c r="K1374" i="1" s="1"/>
  <c r="Q1374" i="1" a="1"/>
  <c r="Q1374" i="1" s="1"/>
  <c r="K1373" i="1" a="1"/>
  <c r="K1373" i="1" s="1"/>
  <c r="N1373" i="1" a="1"/>
  <c r="N1373" i="1" s="1"/>
  <c r="L1372" i="1" a="1"/>
  <c r="L1372" i="1"/>
  <c r="L1374" i="1" a="1"/>
  <c r="L1374" i="1" s="1"/>
  <c r="M1374" i="1" a="1"/>
  <c r="M1374" i="1" s="1"/>
  <c r="J1374" i="1" a="1"/>
  <c r="J1374" i="1"/>
  <c r="Q1373" i="1" a="1"/>
  <c r="Q1373" i="1"/>
  <c r="J1372" i="1" a="1"/>
  <c r="J1372" i="1" s="1"/>
  <c r="I1372" i="1" a="1"/>
  <c r="I1372" i="1"/>
  <c r="H1372" i="1" a="1"/>
  <c r="H1372" i="1"/>
  <c r="O1371" i="1" a="1"/>
  <c r="O1371" i="1" s="1"/>
  <c r="H1371" i="1" a="1"/>
  <c r="H1371" i="1" s="1"/>
  <c r="M1371" i="1" a="1"/>
  <c r="M1371" i="1" s="1"/>
  <c r="K1371" i="1" a="1"/>
  <c r="K1371" i="1" s="1"/>
  <c r="J1371" i="1" a="1"/>
  <c r="J1371" i="1"/>
  <c r="O1369" i="1" a="1"/>
  <c r="O1369" i="1"/>
  <c r="N1369" i="1" a="1"/>
  <c r="N1369" i="1"/>
  <c r="I1371" i="1" a="1"/>
  <c r="I1371" i="1"/>
  <c r="N1368" i="1" a="1"/>
  <c r="N1368" i="1" s="1"/>
  <c r="G1371" i="1" a="1"/>
  <c r="G1371" i="1" s="1"/>
  <c r="J1369" i="1" a="1"/>
  <c r="J1369" i="1" s="1"/>
  <c r="K1370" i="1" a="1"/>
  <c r="K1370" i="1" s="1"/>
  <c r="O1367" i="1" a="1"/>
  <c r="O1367" i="1"/>
  <c r="N1370" i="1" a="1"/>
  <c r="N1370" i="1"/>
  <c r="J1368" i="1" a="1"/>
  <c r="J1368" i="1" s="1"/>
  <c r="L1368" i="1" a="1"/>
  <c r="L1368" i="1" s="1"/>
  <c r="O1370" i="1" a="1"/>
  <c r="O1370" i="1"/>
  <c r="H1369" i="1" a="1"/>
  <c r="H1369" i="1"/>
  <c r="J1370" i="1" a="1"/>
  <c r="J1370" i="1" s="1"/>
  <c r="H1370" i="1" a="1"/>
  <c r="H1370" i="1"/>
  <c r="Q1369" i="1" a="1"/>
  <c r="Q1369" i="1" s="1"/>
  <c r="G1368" i="1" a="1"/>
  <c r="G1368" i="1"/>
  <c r="K1368" i="1" a="1"/>
  <c r="K1368" i="1" s="1"/>
  <c r="M1370" i="1" a="1"/>
  <c r="M1370" i="1"/>
  <c r="L1370" i="1" a="1"/>
  <c r="L1370" i="1"/>
  <c r="I1370" i="1" a="1"/>
  <c r="I1370" i="1"/>
  <c r="P1370" i="1" a="1"/>
  <c r="P1370" i="1"/>
  <c r="F1370" i="1" a="1"/>
  <c r="F1370" i="1"/>
  <c r="K1369" i="1" a="1"/>
  <c r="K1369" i="1" s="1"/>
  <c r="F1369" i="1" a="1"/>
  <c r="F1369" i="1"/>
  <c r="N1367" i="1" a="1"/>
  <c r="N1367" i="1"/>
  <c r="M1368" i="1" a="1"/>
  <c r="M1368" i="1" s="1"/>
  <c r="H1368" i="1" a="1"/>
  <c r="H1368" i="1"/>
  <c r="P1367" i="1" a="1"/>
  <c r="P1367" i="1" s="1"/>
  <c r="Q1370" i="1" a="1"/>
  <c r="Q1370" i="1"/>
  <c r="F1368" i="1" a="1"/>
  <c r="F1368" i="1"/>
  <c r="P1369" i="1" a="1"/>
  <c r="P1369" i="1" s="1"/>
  <c r="O1368" i="1" a="1"/>
  <c r="O1368" i="1" s="1"/>
  <c r="N1371" i="1" a="1"/>
  <c r="N1371" i="1" s="1"/>
  <c r="L1371" i="1" a="1"/>
  <c r="L1371" i="1"/>
  <c r="Q1368" i="1" a="1"/>
  <c r="Q1368" i="1"/>
  <c r="G1370" i="1" a="1"/>
  <c r="G1370" i="1"/>
  <c r="G1372" i="1" a="1"/>
  <c r="G1372" i="1"/>
  <c r="F1372" i="1" a="1"/>
  <c r="F1372" i="1"/>
  <c r="Q1371" i="1" a="1"/>
  <c r="Q1371" i="1" s="1"/>
  <c r="Q1367" i="1" a="1"/>
  <c r="Q1367" i="1"/>
  <c r="M1367" i="1" a="1"/>
  <c r="M1367" i="1"/>
  <c r="L1369" i="1" a="1"/>
  <c r="L1369" i="1" s="1"/>
  <c r="P1371" i="1" a="1"/>
  <c r="P1371" i="1" s="1"/>
  <c r="F1371" i="1" a="1"/>
  <c r="F1371" i="1" s="1"/>
  <c r="M1369" i="1" a="1"/>
  <c r="M1369" i="1" s="1"/>
  <c r="I1369" i="1" a="1"/>
  <c r="I1369" i="1"/>
  <c r="G1369" i="1" a="1"/>
  <c r="G1369" i="1"/>
  <c r="P1368" i="1" a="1"/>
  <c r="P1368" i="1"/>
  <c r="I1368" i="1" a="1"/>
  <c r="I1368" i="1"/>
  <c r="P1362" i="1" a="1"/>
  <c r="P1362" i="1" s="1"/>
  <c r="L1364" i="1" a="1"/>
  <c r="L1364" i="1"/>
  <c r="Q1366" i="1" a="1"/>
  <c r="Q1366" i="1"/>
  <c r="P1365" i="1" a="1"/>
  <c r="P1365" i="1"/>
  <c r="I1366" i="1" a="1"/>
  <c r="I1366" i="1" s="1"/>
  <c r="J1365" i="1" a="1"/>
  <c r="J1365" i="1"/>
  <c r="O1364" i="1" a="1"/>
  <c r="O1364" i="1"/>
  <c r="Q1362" i="1" a="1"/>
  <c r="Q1362" i="1" s="1"/>
  <c r="O1362" i="1" a="1"/>
  <c r="O1362" i="1" s="1"/>
  <c r="M1365" i="1" a="1"/>
  <c r="M1365" i="1" s="1"/>
  <c r="I1367" i="1" a="1"/>
  <c r="I1367" i="1"/>
  <c r="M1366" i="1" a="1"/>
  <c r="M1366" i="1" s="1"/>
  <c r="J1362" i="1" a="1"/>
  <c r="J1362" i="1" s="1"/>
  <c r="H1363" i="1" a="1"/>
  <c r="H1363" i="1"/>
  <c r="F1366" i="1" a="1"/>
  <c r="F1366" i="1" s="1"/>
  <c r="J1363" i="1" a="1"/>
  <c r="J1363" i="1" s="1"/>
  <c r="L1367" i="1" a="1"/>
  <c r="L1367" i="1" s="1"/>
  <c r="K1367" i="1" a="1"/>
  <c r="K1367" i="1" s="1"/>
  <c r="J1367" i="1" a="1"/>
  <c r="J1367" i="1" s="1"/>
  <c r="H1367" i="1" a="1"/>
  <c r="H1367" i="1"/>
  <c r="G1367" i="1" a="1"/>
  <c r="G1367" i="1"/>
  <c r="L1365" i="1" a="1"/>
  <c r="L1365" i="1" s="1"/>
  <c r="N1364" i="1" a="1"/>
  <c r="N1364" i="1" s="1"/>
  <c r="I1365" i="1" a="1"/>
  <c r="I1365" i="1" s="1"/>
  <c r="K1364" i="1" a="1"/>
  <c r="K1364" i="1"/>
  <c r="I1362" i="1" a="1"/>
  <c r="I1362" i="1"/>
  <c r="N1366" i="1" a="1"/>
  <c r="N1366" i="1"/>
  <c r="F1367" i="1" a="1"/>
  <c r="F1367" i="1"/>
  <c r="Q1364" i="1" a="1"/>
  <c r="Q1364" i="1"/>
  <c r="Q1365" i="1" a="1"/>
  <c r="Q1365" i="1"/>
  <c r="F1363" i="1" a="1"/>
  <c r="F1363" i="1" s="1"/>
  <c r="J1364" i="1" a="1"/>
  <c r="J1364" i="1"/>
  <c r="L1363" i="1" a="1"/>
  <c r="L1363" i="1"/>
  <c r="I1364" i="1" a="1"/>
  <c r="I1364" i="1"/>
  <c r="P1363" i="1" a="1"/>
  <c r="P1363" i="1" s="1"/>
  <c r="M1363" i="1" a="1"/>
  <c r="M1363" i="1"/>
  <c r="L1366" i="1" a="1"/>
  <c r="L1366" i="1"/>
  <c r="G1365" i="1" a="1"/>
  <c r="G1365" i="1" s="1"/>
  <c r="M1362" i="1" a="1"/>
  <c r="M1362" i="1" s="1"/>
  <c r="H1365" i="1" a="1"/>
  <c r="H1365" i="1"/>
  <c r="P1366" i="1" a="1"/>
  <c r="P1366" i="1" s="1"/>
  <c r="O1363" i="1" a="1"/>
  <c r="O1363" i="1" s="1"/>
  <c r="G1363" i="1" a="1"/>
  <c r="G1363" i="1" s="1"/>
  <c r="O1366" i="1" a="1"/>
  <c r="O1366" i="1" s="1"/>
  <c r="K1366" i="1" a="1"/>
  <c r="K1366" i="1"/>
  <c r="P1364" i="1" a="1"/>
  <c r="P1364" i="1"/>
  <c r="J1366" i="1" a="1"/>
  <c r="J1366" i="1"/>
  <c r="H1366" i="1" a="1"/>
  <c r="H1366" i="1"/>
  <c r="N1365" i="1" a="1"/>
  <c r="N1365" i="1"/>
  <c r="M1364" i="1" a="1"/>
  <c r="M1364" i="1"/>
  <c r="K1362" i="1" a="1"/>
  <c r="K1362" i="1"/>
  <c r="G1364" i="1" a="1"/>
  <c r="G1364" i="1" s="1"/>
  <c r="F1364" i="1" a="1"/>
  <c r="F1364" i="1"/>
  <c r="N1363" i="1" a="1"/>
  <c r="N1363" i="1"/>
  <c r="G1366" i="1" a="1"/>
  <c r="G1366" i="1"/>
  <c r="Q1363" i="1" a="1"/>
  <c r="Q1363" i="1"/>
  <c r="K1363" i="1" a="1"/>
  <c r="K1363" i="1"/>
  <c r="L1362" i="1" a="1"/>
  <c r="L1362" i="1"/>
  <c r="N1362" i="1" a="1"/>
  <c r="N1362" i="1"/>
  <c r="O1365" i="1" a="1"/>
  <c r="O1365" i="1"/>
  <c r="K1365" i="1" a="1"/>
  <c r="K1365" i="1" s="1"/>
  <c r="F1365" i="1" a="1"/>
  <c r="F1365" i="1"/>
  <c r="H1364" i="1" a="1"/>
  <c r="H1364" i="1" s="1"/>
  <c r="I1363" i="1" a="1"/>
  <c r="I1363" i="1" s="1"/>
  <c r="P1359" i="1" a="1"/>
  <c r="P1359" i="1" s="1"/>
  <c r="O1359" i="1" a="1"/>
  <c r="O1359" i="1" s="1"/>
  <c r="L1359" i="1" a="1"/>
  <c r="L1359" i="1" s="1"/>
  <c r="P1360" i="1" a="1"/>
  <c r="P1360" i="1" s="1"/>
  <c r="Q1361" i="1" a="1"/>
  <c r="Q1361" i="1"/>
  <c r="M1360" i="1" a="1"/>
  <c r="M1360" i="1" s="1"/>
  <c r="K1361" i="1" a="1"/>
  <c r="K1361" i="1" s="1"/>
  <c r="H1359" i="1" a="1"/>
  <c r="H1359" i="1" s="1"/>
  <c r="K1360" i="1" a="1"/>
  <c r="K1360" i="1"/>
  <c r="J1361" i="1" a="1"/>
  <c r="J1361" i="1"/>
  <c r="H1360" i="1" a="1"/>
  <c r="H1360" i="1"/>
  <c r="G1360" i="1" a="1"/>
  <c r="G1360" i="1" s="1"/>
  <c r="F1361" i="1" a="1"/>
  <c r="F1361" i="1" s="1"/>
  <c r="N1360" i="1" a="1"/>
  <c r="N1360" i="1"/>
  <c r="F1360" i="1" a="1"/>
  <c r="F1360" i="1"/>
  <c r="N1359" i="1" a="1"/>
  <c r="N1359" i="1" s="1"/>
  <c r="P1361" i="1" a="1"/>
  <c r="P1361" i="1" s="1"/>
  <c r="G1359" i="1" a="1"/>
  <c r="G1359" i="1" s="1"/>
  <c r="O1361" i="1" a="1"/>
  <c r="O1361" i="1"/>
  <c r="N1361" i="1" a="1"/>
  <c r="N1361" i="1"/>
  <c r="L1361" i="1" a="1"/>
  <c r="L1361" i="1"/>
  <c r="H1361" i="1" a="1"/>
  <c r="H1361" i="1"/>
  <c r="I1361" i="1" a="1"/>
  <c r="I1361" i="1" s="1"/>
  <c r="Q1359" i="1" a="1"/>
  <c r="Q1359" i="1" s="1"/>
  <c r="L1360" i="1" a="1"/>
  <c r="L1360" i="1" s="1"/>
  <c r="I1360" i="1" a="1"/>
  <c r="I1360" i="1"/>
  <c r="M1359" i="1" a="1"/>
  <c r="M1359" i="1" s="1"/>
  <c r="I1359" i="1" a="1"/>
  <c r="I1359" i="1" s="1"/>
  <c r="H1362" i="1" a="1"/>
  <c r="H1362" i="1" s="1"/>
  <c r="J1360" i="1" a="1"/>
  <c r="J1360" i="1" s="1"/>
  <c r="G1362" i="1" a="1"/>
  <c r="G1362" i="1"/>
  <c r="F1362" i="1" a="1"/>
  <c r="F1362" i="1" s="1"/>
  <c r="O1360" i="1" a="1"/>
  <c r="O1360" i="1" s="1"/>
  <c r="J1359" i="1" a="1"/>
  <c r="J1359" i="1"/>
  <c r="M1361" i="1" a="1"/>
  <c r="M1361" i="1" s="1"/>
  <c r="G1361" i="1" a="1"/>
  <c r="G1361" i="1" s="1"/>
  <c r="Q1360" i="1" a="1"/>
  <c r="Q1360" i="1" s="1"/>
  <c r="K1359" i="1" a="1"/>
  <c r="K1359" i="1"/>
  <c r="J1357" i="1" a="1"/>
  <c r="J1357" i="1" s="1"/>
  <c r="O1355" i="1" a="1"/>
  <c r="O1355" i="1" s="1"/>
  <c r="Q1356" i="1" a="1"/>
  <c r="Q1356" i="1" s="1"/>
  <c r="H1358" i="1" a="1"/>
  <c r="H1358" i="1"/>
  <c r="G1358" i="1" a="1"/>
  <c r="G1358" i="1" s="1"/>
  <c r="K1356" i="1" a="1"/>
  <c r="K1356" i="1" s="1"/>
  <c r="K1355" i="1" a="1"/>
  <c r="K1355" i="1" s="1"/>
  <c r="G1356" i="1" a="1"/>
  <c r="G1356" i="1" s="1"/>
  <c r="Q1357" i="1" a="1"/>
  <c r="Q1357" i="1"/>
  <c r="P1357" i="1" a="1"/>
  <c r="P1357" i="1"/>
  <c r="L1355" i="1" a="1"/>
  <c r="L1355" i="1"/>
  <c r="M1355" i="1" a="1"/>
  <c r="M1355" i="1"/>
  <c r="I1358" i="1" a="1"/>
  <c r="I1358" i="1"/>
  <c r="M1356" i="1" a="1"/>
  <c r="M1356" i="1"/>
  <c r="L1356" i="1" a="1"/>
  <c r="L1356" i="1" s="1"/>
  <c r="I1356" i="1" a="1"/>
  <c r="I1356" i="1"/>
  <c r="H1356" i="1" a="1"/>
  <c r="H1356" i="1"/>
  <c r="Q1355" i="1" a="1"/>
  <c r="Q1355" i="1"/>
  <c r="N1355" i="1" a="1"/>
  <c r="N1355" i="1"/>
  <c r="J1355" i="1" a="1"/>
  <c r="J1355" i="1" s="1"/>
  <c r="F1359" i="1" a="1"/>
  <c r="F1359" i="1" s="1"/>
  <c r="Q1358" i="1" a="1"/>
  <c r="Q1358" i="1" s="1"/>
  <c r="P1358" i="1" a="1"/>
  <c r="P1358" i="1" s="1"/>
  <c r="M1358" i="1" a="1"/>
  <c r="M1358" i="1" s="1"/>
  <c r="K1358" i="1" a="1"/>
  <c r="K1358" i="1"/>
  <c r="F1358" i="1" a="1"/>
  <c r="F1358" i="1" s="1"/>
  <c r="K1357" i="1" a="1"/>
  <c r="K1357" i="1" s="1"/>
  <c r="I1357" i="1" a="1"/>
  <c r="I1357" i="1" s="1"/>
  <c r="P1356" i="1" a="1"/>
  <c r="P1356" i="1" s="1"/>
  <c r="O1357" i="1" a="1"/>
  <c r="O1357" i="1" s="1"/>
  <c r="I1355" i="1" a="1"/>
  <c r="I1355" i="1" s="1"/>
  <c r="M1357" i="1" a="1"/>
  <c r="M1357" i="1"/>
  <c r="J1356" i="1" a="1"/>
  <c r="J1356" i="1"/>
  <c r="F1356" i="1" a="1"/>
  <c r="F1356" i="1" s="1"/>
  <c r="G1357" i="1" a="1"/>
  <c r="G1357" i="1"/>
  <c r="F1357" i="1" a="1"/>
  <c r="F1357" i="1"/>
  <c r="N1357" i="1" a="1"/>
  <c r="N1357" i="1" s="1"/>
  <c r="O1356" i="1" a="1"/>
  <c r="O1356" i="1"/>
  <c r="L1357" i="1" a="1"/>
  <c r="L1357" i="1"/>
  <c r="N1356" i="1" a="1"/>
  <c r="N1356" i="1"/>
  <c r="P1355" i="1" a="1"/>
  <c r="P1355" i="1"/>
  <c r="H1357" i="1" a="1"/>
  <c r="H1357" i="1"/>
  <c r="O1358" i="1" a="1"/>
  <c r="O1358" i="1" s="1"/>
  <c r="N1358" i="1" a="1"/>
  <c r="N1358" i="1" s="1"/>
  <c r="L1358" i="1" a="1"/>
  <c r="L1358" i="1" s="1"/>
  <c r="J1358" i="1" a="1"/>
  <c r="J1358" i="1" s="1"/>
  <c r="K1354" i="1" a="1"/>
  <c r="K1354" i="1" s="1"/>
  <c r="J1354" i="1" a="1"/>
  <c r="J1354" i="1" s="1"/>
  <c r="H1354" i="1" a="1"/>
  <c r="H1354" i="1"/>
  <c r="F1354" i="1" a="1"/>
  <c r="F1354" i="1"/>
  <c r="Q1353" i="1" a="1"/>
  <c r="Q1353" i="1" s="1"/>
  <c r="P1350" i="1" a="1"/>
  <c r="P1350" i="1" s="1"/>
  <c r="P1353" i="1" a="1"/>
  <c r="P1353" i="1" s="1"/>
  <c r="O1353" i="1" a="1"/>
  <c r="O1353" i="1"/>
  <c r="N1353" i="1" a="1"/>
  <c r="N1353" i="1" s="1"/>
  <c r="J1353" i="1" a="1"/>
  <c r="J1353" i="1" s="1"/>
  <c r="M1353" i="1" a="1"/>
  <c r="M1353" i="1"/>
  <c r="L1353" i="1" a="1"/>
  <c r="L1353" i="1" s="1"/>
  <c r="Q1352" i="1" a="1"/>
  <c r="Q1352" i="1" s="1"/>
  <c r="I1353" i="1" a="1"/>
  <c r="I1353" i="1" s="1"/>
  <c r="F1353" i="1" a="1"/>
  <c r="F1353" i="1" s="1"/>
  <c r="K1353" i="1" a="1"/>
  <c r="K1353" i="1" s="1"/>
  <c r="P1352" i="1" a="1"/>
  <c r="P1352" i="1"/>
  <c r="O1352" i="1" a="1"/>
  <c r="O1352" i="1"/>
  <c r="O1350" i="1" a="1"/>
  <c r="O1350" i="1"/>
  <c r="G1354" i="1" a="1"/>
  <c r="G1354" i="1"/>
  <c r="Q1354" i="1" a="1"/>
  <c r="Q1354" i="1" s="1"/>
  <c r="G1353" i="1" a="1"/>
  <c r="G1353" i="1"/>
  <c r="L1354" i="1" a="1"/>
  <c r="L1354" i="1"/>
  <c r="H1353" i="1" a="1"/>
  <c r="H1353" i="1"/>
  <c r="N1352" i="1" a="1"/>
  <c r="N1352" i="1"/>
  <c r="G1352" i="1" a="1"/>
  <c r="G1352" i="1" s="1"/>
  <c r="J1352" i="1" a="1"/>
  <c r="J1352" i="1"/>
  <c r="L1352" i="1" a="1"/>
  <c r="L1352" i="1" s="1"/>
  <c r="G1355" i="1" a="1"/>
  <c r="G1355" i="1"/>
  <c r="H1355" i="1" a="1"/>
  <c r="H1355" i="1" s="1"/>
  <c r="F1355" i="1" a="1"/>
  <c r="F1355" i="1" s="1"/>
  <c r="P1354" i="1" a="1"/>
  <c r="P1354" i="1" s="1"/>
  <c r="M1354" i="1" a="1"/>
  <c r="M1354" i="1" s="1"/>
  <c r="M1352" i="1" a="1"/>
  <c r="M1352" i="1"/>
  <c r="I1352" i="1" a="1"/>
  <c r="I1352" i="1"/>
  <c r="H1352" i="1" a="1"/>
  <c r="H1352" i="1" s="1"/>
  <c r="Q1350" i="1" a="1"/>
  <c r="Q1350" i="1"/>
  <c r="F1352" i="1" a="1"/>
  <c r="F1352" i="1" s="1"/>
  <c r="O1354" i="1" a="1"/>
  <c r="O1354" i="1" s="1"/>
  <c r="I1354" i="1" a="1"/>
  <c r="I1354" i="1" s="1"/>
  <c r="K1352" i="1" a="1"/>
  <c r="K1352" i="1" s="1"/>
  <c r="N1354" i="1" a="1"/>
  <c r="N1354" i="1"/>
  <c r="M1347" i="1" a="1"/>
  <c r="M1347" i="1"/>
  <c r="Q1348" i="1" a="1"/>
  <c r="Q1348" i="1" s="1"/>
  <c r="P1347" i="1" a="1"/>
  <c r="P1347" i="1"/>
  <c r="K1347" i="1" a="1"/>
  <c r="K1347" i="1" s="1"/>
  <c r="J1349" i="1" a="1"/>
  <c r="J1349" i="1" s="1"/>
  <c r="J1347" i="1" a="1"/>
  <c r="J1347" i="1" s="1"/>
  <c r="F1350" i="1" a="1"/>
  <c r="F1350" i="1" s="1"/>
  <c r="P1348" i="1" a="1"/>
  <c r="P1348" i="1"/>
  <c r="N1348" i="1" a="1"/>
  <c r="N1348" i="1"/>
  <c r="I1347" i="1" a="1"/>
  <c r="I1347" i="1"/>
  <c r="L1347" i="1" a="1"/>
  <c r="L1347" i="1"/>
  <c r="F1348" i="1" a="1"/>
  <c r="F1348" i="1"/>
  <c r="Q1347" i="1" a="1"/>
  <c r="Q1347" i="1"/>
  <c r="F1347" i="1" a="1"/>
  <c r="F1347" i="1" s="1"/>
  <c r="K1348" i="1" a="1"/>
  <c r="K1348" i="1" s="1"/>
  <c r="Q1349" i="1" a="1"/>
  <c r="Q1349" i="1" s="1"/>
  <c r="N1346" i="1" a="1"/>
  <c r="N1346" i="1" s="1"/>
  <c r="P1349" i="1" a="1"/>
  <c r="P1349" i="1"/>
  <c r="H1347" i="1" a="1"/>
  <c r="H1347" i="1" s="1"/>
  <c r="H1348" i="1" a="1"/>
  <c r="H1348" i="1"/>
  <c r="I1349" i="1" a="1"/>
  <c r="I1349" i="1"/>
  <c r="N1347" i="1" a="1"/>
  <c r="N1347" i="1"/>
  <c r="N1349" i="1" a="1"/>
  <c r="N1349" i="1" s="1"/>
  <c r="F1349" i="1" a="1"/>
  <c r="F1349" i="1"/>
  <c r="G1348" i="1" a="1"/>
  <c r="G1348" i="1" s="1"/>
  <c r="I1348" i="1" a="1"/>
  <c r="I1348" i="1" s="1"/>
  <c r="O1348" i="1" a="1"/>
  <c r="O1348" i="1"/>
  <c r="L1348" i="1" a="1"/>
  <c r="L1348" i="1"/>
  <c r="J1348" i="1" a="1"/>
  <c r="J1348" i="1" s="1"/>
  <c r="G1347" i="1" a="1"/>
  <c r="G1347" i="1" s="1"/>
  <c r="O1346" i="1" a="1"/>
  <c r="O1346" i="1" s="1"/>
  <c r="M1346" i="1" a="1"/>
  <c r="M1346" i="1" s="1"/>
  <c r="P1346" i="1" a="1"/>
  <c r="P1346" i="1"/>
  <c r="K1350" i="1" a="1"/>
  <c r="K1350" i="1"/>
  <c r="O1349" i="1" a="1"/>
  <c r="O1349" i="1" s="1"/>
  <c r="N1350" i="1" a="1"/>
  <c r="N1350" i="1"/>
  <c r="H1349" i="1" a="1"/>
  <c r="H1349" i="1"/>
  <c r="M1350" i="1" a="1"/>
  <c r="M1350" i="1"/>
  <c r="L1350" i="1" a="1"/>
  <c r="L1350" i="1"/>
  <c r="J1350" i="1" a="1"/>
  <c r="J1350" i="1"/>
  <c r="I1350" i="1" a="1"/>
  <c r="I1350" i="1"/>
  <c r="H1350" i="1" a="1"/>
  <c r="H1350" i="1"/>
  <c r="O1347" i="1" a="1"/>
  <c r="O1347" i="1"/>
  <c r="G1350" i="1" a="1"/>
  <c r="G1350" i="1" s="1"/>
  <c r="L1346" i="1" a="1"/>
  <c r="L1346" i="1"/>
  <c r="M1349" i="1" a="1"/>
  <c r="M1349" i="1" s="1"/>
  <c r="L1349" i="1" a="1"/>
  <c r="L1349" i="1" s="1"/>
  <c r="K1349" i="1" a="1"/>
  <c r="K1349" i="1"/>
  <c r="Q1346" i="1" a="1"/>
  <c r="Q1346" i="1"/>
  <c r="M1348" i="1" a="1"/>
  <c r="M1348" i="1" s="1"/>
  <c r="G1349" i="1" a="1"/>
  <c r="G1349" i="1" s="1"/>
  <c r="N1431" i="1" a="1"/>
  <c r="N1431" i="1" s="1"/>
  <c r="G1430" i="1" a="1"/>
  <c r="G1430" i="1"/>
  <c r="L1431" i="1" a="1"/>
  <c r="L1431" i="1" s="1"/>
  <c r="J1431" i="1" a="1"/>
  <c r="J1431" i="1" s="1"/>
  <c r="I1431" i="1" a="1"/>
  <c r="I1431" i="1"/>
  <c r="P1430" i="1" a="1"/>
  <c r="P1430" i="1"/>
  <c r="I1430" i="1" a="1"/>
  <c r="I1430" i="1" s="1"/>
  <c r="N1430" i="1" a="1"/>
  <c r="N1430" i="1"/>
  <c r="Q1430" i="1" a="1"/>
  <c r="Q1430" i="1" s="1"/>
  <c r="F1430" i="1" a="1"/>
  <c r="F1430" i="1" s="1"/>
  <c r="M1430" i="1" a="1"/>
  <c r="M1430" i="1"/>
  <c r="K1431" i="1" a="1"/>
  <c r="K1431" i="1" s="1"/>
  <c r="J1430" i="1" a="1"/>
  <c r="J1430" i="1" s="1"/>
  <c r="M1431" i="1" a="1"/>
  <c r="M1431" i="1"/>
  <c r="H1431" i="1" a="1"/>
  <c r="H1431" i="1" s="1"/>
  <c r="G1431" i="1" a="1"/>
  <c r="G1431" i="1"/>
  <c r="O1430" i="1" a="1"/>
  <c r="O1430" i="1"/>
  <c r="H1430" i="1" a="1"/>
  <c r="H1430" i="1"/>
  <c r="L1430" i="1" a="1"/>
  <c r="L1430" i="1"/>
  <c r="O1431" i="1" a="1"/>
  <c r="O1431" i="1"/>
  <c r="K1430" i="1" a="1"/>
  <c r="K1430" i="1" s="1"/>
  <c r="F1431" i="1" a="1"/>
  <c r="F1431" i="1"/>
  <c r="P1424" i="1" a="1"/>
  <c r="P1424" i="1"/>
  <c r="P1423" i="1" a="1"/>
  <c r="P1423" i="1" s="1"/>
  <c r="J1423" i="1" a="1"/>
  <c r="J1423" i="1" s="1"/>
  <c r="M1423" i="1" a="1"/>
  <c r="M1423" i="1"/>
  <c r="Q1422" i="1" a="1"/>
  <c r="Q1422" i="1"/>
  <c r="N1420" i="1" a="1"/>
  <c r="N1420" i="1" s="1"/>
  <c r="I1421" i="1" a="1"/>
  <c r="I1421" i="1" s="1"/>
  <c r="O1422" i="1" a="1"/>
  <c r="O1422" i="1" s="1"/>
  <c r="L1422" i="1" a="1"/>
  <c r="L1422" i="1"/>
  <c r="J1421" i="1" a="1"/>
  <c r="J1421" i="1" s="1"/>
  <c r="N1421" i="1" a="1"/>
  <c r="N1421" i="1" s="1"/>
  <c r="G1421" i="1" a="1"/>
  <c r="G1421" i="1"/>
  <c r="M1424" i="1" a="1"/>
  <c r="M1424" i="1" s="1"/>
  <c r="I1422" i="1" a="1"/>
  <c r="I1422" i="1"/>
  <c r="F1423" i="1" a="1"/>
  <c r="F1423" i="1"/>
  <c r="G1424" i="1" a="1"/>
  <c r="G1424" i="1"/>
  <c r="G1422" i="1" a="1"/>
  <c r="G1422" i="1" s="1"/>
  <c r="Q1420" i="1" a="1"/>
  <c r="Q1420" i="1"/>
  <c r="P1420" i="1" a="1"/>
  <c r="P1420" i="1"/>
  <c r="Q1424" i="1" a="1"/>
  <c r="Q1424" i="1"/>
  <c r="I1424" i="1" a="1"/>
  <c r="I1424" i="1" s="1"/>
  <c r="F1424" i="1" a="1"/>
  <c r="F1424" i="1"/>
  <c r="H1423" i="1" a="1"/>
  <c r="H1423" i="1"/>
  <c r="M1422" i="1" a="1"/>
  <c r="M1422" i="1"/>
  <c r="G1423" i="1" a="1"/>
  <c r="G1423" i="1"/>
  <c r="F1422" i="1" a="1"/>
  <c r="F1422" i="1"/>
  <c r="P1421" i="1" a="1"/>
  <c r="P1421" i="1" s="1"/>
  <c r="M1421" i="1" a="1"/>
  <c r="M1421" i="1" s="1"/>
  <c r="Q1423" i="1" a="1"/>
  <c r="Q1423" i="1" s="1"/>
  <c r="H1422" i="1" a="1"/>
  <c r="H1422" i="1" s="1"/>
  <c r="L1424" i="1" a="1"/>
  <c r="L1424" i="1"/>
  <c r="J1422" i="1" a="1"/>
  <c r="J1422" i="1"/>
  <c r="O1421" i="1" a="1"/>
  <c r="O1421" i="1" s="1"/>
  <c r="H1421" i="1" a="1"/>
  <c r="H1421" i="1" s="1"/>
  <c r="O1420" i="1" a="1"/>
  <c r="O1420" i="1"/>
  <c r="K1423" i="1" a="1"/>
  <c r="K1423" i="1"/>
  <c r="I1423" i="1" a="1"/>
  <c r="I1423" i="1" s="1"/>
  <c r="F1421" i="1" a="1"/>
  <c r="F1421" i="1"/>
  <c r="O1424" i="1" a="1"/>
  <c r="O1424" i="1" s="1"/>
  <c r="H1424" i="1" a="1"/>
  <c r="H1424" i="1" s="1"/>
  <c r="N1424" i="1" a="1"/>
  <c r="N1424" i="1" s="1"/>
  <c r="J1424" i="1" a="1"/>
  <c r="J1424" i="1" s="1"/>
  <c r="K1422" i="1" a="1"/>
  <c r="K1422" i="1"/>
  <c r="P1422" i="1" a="1"/>
  <c r="P1422" i="1"/>
  <c r="L1421" i="1" a="1"/>
  <c r="L1421" i="1"/>
  <c r="O1423" i="1" a="1"/>
  <c r="O1423" i="1"/>
  <c r="L1423" i="1" a="1"/>
  <c r="L1423" i="1"/>
  <c r="K1421" i="1" a="1"/>
  <c r="K1421" i="1" s="1"/>
  <c r="M1420" i="1" a="1"/>
  <c r="M1420" i="1"/>
  <c r="N1422" i="1" a="1"/>
  <c r="N1422" i="1"/>
  <c r="K1424" i="1" a="1"/>
  <c r="K1424" i="1"/>
  <c r="N1423" i="1" a="1"/>
  <c r="N1423" i="1"/>
  <c r="Q1421" i="1" a="1"/>
  <c r="Q1421" i="1"/>
  <c r="L1458" i="1" a="1"/>
  <c r="L1458" i="1"/>
  <c r="K1457" i="1" a="1"/>
  <c r="K1457" i="1" s="1"/>
  <c r="I1457" i="1" a="1"/>
  <c r="I1457" i="1"/>
  <c r="F1458" i="1" a="1"/>
  <c r="F1458" i="1"/>
  <c r="Q1457" i="1" a="1"/>
  <c r="Q1457" i="1" s="1"/>
  <c r="I1458" i="1" a="1"/>
  <c r="I1458" i="1" s="1"/>
  <c r="P1458" i="1" a="1"/>
  <c r="P1458" i="1" s="1"/>
  <c r="P1457" i="1" a="1"/>
  <c r="P1457" i="1" s="1"/>
  <c r="O1458" i="1" a="1"/>
  <c r="O1458" i="1"/>
  <c r="J1458" i="1" a="1"/>
  <c r="J1458" i="1"/>
  <c r="H1458" i="1" a="1"/>
  <c r="H1458" i="1" s="1"/>
  <c r="Q1458" i="1" a="1"/>
  <c r="Q1458" i="1" s="1"/>
  <c r="G1458" i="1" a="1"/>
  <c r="G1458" i="1" s="1"/>
  <c r="K1458" i="1" a="1"/>
  <c r="K1458" i="1"/>
  <c r="N1458" i="1" a="1"/>
  <c r="N1458" i="1" s="1"/>
  <c r="M1458" i="1" a="1"/>
  <c r="M1458" i="1" s="1"/>
  <c r="M1457" i="1" a="1"/>
  <c r="M1457" i="1"/>
  <c r="N1457" i="1" a="1"/>
  <c r="N1457" i="1" s="1"/>
  <c r="L1457" i="1" a="1"/>
  <c r="L1457" i="1" s="1"/>
  <c r="J1457" i="1" a="1"/>
  <c r="J1457" i="1"/>
  <c r="O1457" i="1" a="1"/>
  <c r="O1457" i="1"/>
  <c r="H1453" i="1" a="1"/>
  <c r="H1453" i="1"/>
  <c r="Q1452" i="1" a="1"/>
  <c r="Q1452" i="1"/>
  <c r="K1453" i="1" a="1"/>
  <c r="K1453" i="1"/>
  <c r="H1457" i="1" a="1"/>
  <c r="H1457" i="1"/>
  <c r="P1453" i="1" a="1"/>
  <c r="P1453" i="1" s="1"/>
  <c r="F1455" i="1" a="1"/>
  <c r="F1455" i="1"/>
  <c r="I1454" i="1" a="1"/>
  <c r="I1454" i="1"/>
  <c r="P1456" i="1" a="1"/>
  <c r="P1456" i="1"/>
  <c r="N1452" i="1" a="1"/>
  <c r="N1452" i="1" s="1"/>
  <c r="G1456" i="1" a="1"/>
  <c r="G1456" i="1" s="1"/>
  <c r="N1453" i="1" a="1"/>
  <c r="N1453" i="1" s="1"/>
  <c r="J1455" i="1" a="1"/>
  <c r="J1455" i="1" s="1"/>
  <c r="O1453" i="1" a="1"/>
  <c r="O1453" i="1" s="1"/>
  <c r="N1456" i="1" a="1"/>
  <c r="N1456" i="1"/>
  <c r="J1456" i="1" a="1"/>
  <c r="J1456" i="1"/>
  <c r="H1456" i="1" a="1"/>
  <c r="H1456" i="1" s="1"/>
  <c r="L1455" i="1" a="1"/>
  <c r="L1455" i="1" s="1"/>
  <c r="N1455" i="1" a="1"/>
  <c r="N1455" i="1" s="1"/>
  <c r="H1455" i="1" a="1"/>
  <c r="H1455" i="1" s="1"/>
  <c r="M1454" i="1" a="1"/>
  <c r="M1454" i="1" s="1"/>
  <c r="H1454" i="1" a="1"/>
  <c r="H1454" i="1" s="1"/>
  <c r="L1454" i="1" a="1"/>
  <c r="L1454" i="1"/>
  <c r="J1453" i="1" a="1"/>
  <c r="J1453" i="1" s="1"/>
  <c r="G1457" i="1" a="1"/>
  <c r="G1457" i="1"/>
  <c r="F1457" i="1" a="1"/>
  <c r="F1457" i="1"/>
  <c r="M1452" i="1" a="1"/>
  <c r="M1452" i="1" s="1"/>
  <c r="L1452" i="1" a="1"/>
  <c r="L1452" i="1" s="1"/>
  <c r="K1452" i="1" a="1"/>
  <c r="K1452" i="1" s="1"/>
  <c r="Q1455" i="1" a="1"/>
  <c r="Q1455" i="1"/>
  <c r="M1455" i="1" a="1"/>
  <c r="M1455" i="1" s="1"/>
  <c r="I1455" i="1" a="1"/>
  <c r="I1455" i="1" s="1"/>
  <c r="F1453" i="1" a="1"/>
  <c r="F1453" i="1"/>
  <c r="P1454" i="1" a="1"/>
  <c r="P1454" i="1"/>
  <c r="N1454" i="1" a="1"/>
  <c r="N1454" i="1" s="1"/>
  <c r="G1454" i="1" a="1"/>
  <c r="G1454" i="1"/>
  <c r="Q1456" i="1" a="1"/>
  <c r="Q1456" i="1"/>
  <c r="O1456" i="1" a="1"/>
  <c r="O1456" i="1" s="1"/>
  <c r="Q1454" i="1" a="1"/>
  <c r="Q1454" i="1" s="1"/>
  <c r="P1452" i="1" a="1"/>
  <c r="P1452" i="1" s="1"/>
  <c r="K1456" i="1" a="1"/>
  <c r="K1456" i="1"/>
  <c r="P1455" i="1" a="1"/>
  <c r="P1455" i="1" s="1"/>
  <c r="O1452" i="1" a="1"/>
  <c r="O1452" i="1"/>
  <c r="O1454" i="1" a="1"/>
  <c r="O1454" i="1"/>
  <c r="G1455" i="1" a="1"/>
  <c r="G1455" i="1"/>
  <c r="M1456" i="1" a="1"/>
  <c r="M1456" i="1"/>
  <c r="L1453" i="1" a="1"/>
  <c r="L1453" i="1" s="1"/>
  <c r="L1456" i="1" a="1"/>
  <c r="L1456" i="1" s="1"/>
  <c r="M1453" i="1" a="1"/>
  <c r="M1453" i="1" s="1"/>
  <c r="I1456" i="1" a="1"/>
  <c r="I1456" i="1"/>
  <c r="F1456" i="1" a="1"/>
  <c r="F1456" i="1" s="1"/>
  <c r="O1455" i="1" a="1"/>
  <c r="O1455" i="1" s="1"/>
  <c r="I1453" i="1" a="1"/>
  <c r="I1453" i="1"/>
  <c r="K1454" i="1" a="1"/>
  <c r="K1454" i="1"/>
  <c r="Q1453" i="1" a="1"/>
  <c r="Q1453" i="1"/>
  <c r="G1453" i="1" a="1"/>
  <c r="G1453" i="1" s="1"/>
  <c r="K1455" i="1" a="1"/>
  <c r="K1455" i="1" s="1"/>
  <c r="J1454" i="1" a="1"/>
  <c r="J1454" i="1"/>
  <c r="F1454" i="1" a="1"/>
  <c r="F1454" i="1"/>
  <c r="Q1451" i="1" a="1"/>
  <c r="Q1451" i="1"/>
  <c r="O1449" i="1" a="1"/>
  <c r="O1449" i="1" s="1"/>
  <c r="H1451" i="1" a="1"/>
  <c r="H1451" i="1" s="1"/>
  <c r="O1451" i="1" a="1"/>
  <c r="O1451" i="1"/>
  <c r="F1449" i="1" a="1"/>
  <c r="F1449" i="1"/>
  <c r="M1449" i="1" a="1"/>
  <c r="M1449" i="1" s="1"/>
  <c r="F1448" i="1" a="1"/>
  <c r="F1448" i="1" s="1"/>
  <c r="L1449" i="1" a="1"/>
  <c r="L1449" i="1"/>
  <c r="H1449" i="1" a="1"/>
  <c r="H1449" i="1" s="1"/>
  <c r="P1450" i="1" a="1"/>
  <c r="P1450" i="1" s="1"/>
  <c r="N1451" i="1" a="1"/>
  <c r="N1451" i="1"/>
  <c r="L1451" i="1" a="1"/>
  <c r="L1451" i="1"/>
  <c r="G1451" i="1" a="1"/>
  <c r="G1451" i="1" s="1"/>
  <c r="N1448" i="1" a="1"/>
  <c r="N1448" i="1" s="1"/>
  <c r="P1449" i="1" a="1"/>
  <c r="P1449" i="1" s="1"/>
  <c r="I1448" i="1" a="1"/>
  <c r="I1448" i="1" s="1"/>
  <c r="G1449" i="1" a="1"/>
  <c r="G1449" i="1"/>
  <c r="M1448" i="1" a="1"/>
  <c r="M1448" i="1"/>
  <c r="K1450" i="1" a="1"/>
  <c r="K1450" i="1" s="1"/>
  <c r="K1449" i="1" a="1"/>
  <c r="K1449" i="1" s="1"/>
  <c r="H1452" i="1" a="1"/>
  <c r="H1452" i="1" s="1"/>
  <c r="G1448" i="1" a="1"/>
  <c r="G1448" i="1"/>
  <c r="P1447" i="1" a="1"/>
  <c r="P1447" i="1"/>
  <c r="F1452" i="1" a="1"/>
  <c r="F1452" i="1"/>
  <c r="F1451" i="1" a="1"/>
  <c r="F1451" i="1"/>
  <c r="Q1447" i="1" a="1"/>
  <c r="Q1447" i="1"/>
  <c r="M1450" i="1" a="1"/>
  <c r="M1450" i="1"/>
  <c r="J1450" i="1" a="1"/>
  <c r="J1450" i="1" s="1"/>
  <c r="Q1449" i="1" a="1"/>
  <c r="Q1449" i="1"/>
  <c r="J1449" i="1" a="1"/>
  <c r="J1449" i="1"/>
  <c r="I1449" i="1" a="1"/>
  <c r="I1449" i="1"/>
  <c r="J1447" i="1" a="1"/>
  <c r="J1447" i="1" s="1"/>
  <c r="I1451" i="1" a="1"/>
  <c r="I1451" i="1"/>
  <c r="L1447" i="1" a="1"/>
  <c r="L1447" i="1" s="1"/>
  <c r="K1451" i="1" a="1"/>
  <c r="K1451" i="1" s="1"/>
  <c r="K1448" i="1" a="1"/>
  <c r="K1448" i="1" s="1"/>
  <c r="I1450" i="1" a="1"/>
  <c r="I1450" i="1"/>
  <c r="F1450" i="1" a="1"/>
  <c r="F1450" i="1" s="1"/>
  <c r="P1448" i="1" a="1"/>
  <c r="P1448" i="1" s="1"/>
  <c r="O1448" i="1" a="1"/>
  <c r="O1448" i="1" s="1"/>
  <c r="O1447" i="1" a="1"/>
  <c r="O1447" i="1"/>
  <c r="K1447" i="1" a="1"/>
  <c r="K1447" i="1" s="1"/>
  <c r="L1448" i="1" a="1"/>
  <c r="L1448" i="1" s="1"/>
  <c r="N1447" i="1" a="1"/>
  <c r="N1447" i="1" s="1"/>
  <c r="L1450" i="1" a="1"/>
  <c r="L1450" i="1"/>
  <c r="Q1450" i="1" a="1"/>
  <c r="Q1450" i="1"/>
  <c r="G1450" i="1" a="1"/>
  <c r="G1450" i="1"/>
  <c r="H1448" i="1" a="1"/>
  <c r="H1448" i="1"/>
  <c r="J1448" i="1" a="1"/>
  <c r="J1448" i="1" s="1"/>
  <c r="P1451" i="1" a="1"/>
  <c r="P1451" i="1"/>
  <c r="N1449" i="1" a="1"/>
  <c r="N1449" i="1"/>
  <c r="N1450" i="1" a="1"/>
  <c r="N1450" i="1"/>
  <c r="Q1448" i="1" a="1"/>
  <c r="Q1448" i="1"/>
  <c r="J1452" i="1" a="1"/>
  <c r="J1452" i="1"/>
  <c r="I1452" i="1" a="1"/>
  <c r="I1452" i="1" s="1"/>
  <c r="G1452" i="1" a="1"/>
  <c r="G1452" i="1"/>
  <c r="H1450" i="1" a="1"/>
  <c r="H1450" i="1" s="1"/>
  <c r="M1447" i="1" a="1"/>
  <c r="M1447" i="1" s="1"/>
  <c r="M1451" i="1" a="1"/>
  <c r="M1451" i="1" s="1"/>
  <c r="O1450" i="1" a="1"/>
  <c r="O1450" i="1" s="1"/>
  <c r="J1451" i="1" a="1"/>
  <c r="J1451" i="1" s="1"/>
  <c r="M1446" i="1" a="1"/>
  <c r="M1446" i="1"/>
  <c r="L1444" i="1" a="1"/>
  <c r="L1444" i="1" s="1"/>
  <c r="K1446" i="1" a="1"/>
  <c r="K1446" i="1" s="1"/>
  <c r="O1444" i="1" a="1"/>
  <c r="O1444" i="1" s="1"/>
  <c r="F1444" i="1" a="1"/>
  <c r="F1444" i="1"/>
  <c r="N1443" i="1" a="1"/>
  <c r="N1443" i="1" s="1"/>
  <c r="I1446" i="1" a="1"/>
  <c r="I1446" i="1" s="1"/>
  <c r="P1445" i="1" a="1"/>
  <c r="P1445" i="1" s="1"/>
  <c r="O1443" i="1" a="1"/>
  <c r="O1443" i="1" s="1"/>
  <c r="P1444" i="1" a="1"/>
  <c r="P1444" i="1" s="1"/>
  <c r="I1443" i="1" a="1"/>
  <c r="I1443" i="1" s="1"/>
  <c r="H1445" i="1" a="1"/>
  <c r="H1445" i="1"/>
  <c r="O1445" i="1" a="1"/>
  <c r="O1445" i="1"/>
  <c r="N1445" i="1" a="1"/>
  <c r="N1445" i="1" s="1"/>
  <c r="M1445" i="1" a="1"/>
  <c r="M1445" i="1" s="1"/>
  <c r="I1447" i="1" a="1"/>
  <c r="I1447" i="1" s="1"/>
  <c r="H1447" i="1" a="1"/>
  <c r="H1447" i="1"/>
  <c r="M1443" i="1" a="1"/>
  <c r="M1443" i="1"/>
  <c r="P1446" i="1" a="1"/>
  <c r="P1446" i="1"/>
  <c r="G1446" i="1" a="1"/>
  <c r="G1446" i="1"/>
  <c r="K1444" i="1" a="1"/>
  <c r="K1444" i="1"/>
  <c r="I1444" i="1" a="1"/>
  <c r="I1444" i="1"/>
  <c r="L1446" i="1" a="1"/>
  <c r="L1446" i="1"/>
  <c r="G1443" i="1" a="1"/>
  <c r="G1443" i="1" s="1"/>
  <c r="J1445" i="1" a="1"/>
  <c r="J1445" i="1"/>
  <c r="F1445" i="1" a="1"/>
  <c r="F1445" i="1"/>
  <c r="F1443" i="1" a="1"/>
  <c r="F1443" i="1" s="1"/>
  <c r="Q1442" i="1" a="1"/>
  <c r="Q1442" i="1" s="1"/>
  <c r="M1442" i="1" a="1"/>
  <c r="M1442" i="1"/>
  <c r="F1446" i="1" a="1"/>
  <c r="F1446" i="1" s="1"/>
  <c r="K1445" i="1" a="1"/>
  <c r="K1445" i="1" s="1"/>
  <c r="Q1443" i="1" a="1"/>
  <c r="Q1443" i="1"/>
  <c r="G1445" i="1" a="1"/>
  <c r="G1445" i="1" s="1"/>
  <c r="L1445" i="1" a="1"/>
  <c r="L1445" i="1"/>
  <c r="I1445" i="1" a="1"/>
  <c r="I1445" i="1" s="1"/>
  <c r="N1442" i="1" a="1"/>
  <c r="N1442" i="1" s="1"/>
  <c r="K1442" i="1" a="1"/>
  <c r="K1442" i="1" s="1"/>
  <c r="H1444" i="1" a="1"/>
  <c r="H1444" i="1" s="1"/>
  <c r="P1443" i="1" a="1"/>
  <c r="P1443" i="1"/>
  <c r="O1442" i="1" a="1"/>
  <c r="O1442" i="1" s="1"/>
  <c r="J1446" i="1" a="1"/>
  <c r="J1446" i="1" s="1"/>
  <c r="G1447" i="1" a="1"/>
  <c r="G1447" i="1"/>
  <c r="F1447" i="1" a="1"/>
  <c r="F1447" i="1"/>
  <c r="H1446" i="1" a="1"/>
  <c r="H1446" i="1" s="1"/>
  <c r="N1444" i="1" a="1"/>
  <c r="N1444" i="1" s="1"/>
  <c r="J1443" i="1" a="1"/>
  <c r="J1443" i="1" s="1"/>
  <c r="Q1446" i="1" a="1"/>
  <c r="Q1446" i="1" s="1"/>
  <c r="Q1444" i="1" a="1"/>
  <c r="Q1444" i="1"/>
  <c r="J1444" i="1" a="1"/>
  <c r="J1444" i="1"/>
  <c r="M1444" i="1" a="1"/>
  <c r="M1444" i="1"/>
  <c r="G1444" i="1" a="1"/>
  <c r="G1444" i="1"/>
  <c r="K1443" i="1" a="1"/>
  <c r="K1443" i="1"/>
  <c r="Q1445" i="1" a="1"/>
  <c r="Q1445" i="1" s="1"/>
  <c r="L1443" i="1" a="1"/>
  <c r="L1443" i="1" s="1"/>
  <c r="H1443" i="1" a="1"/>
  <c r="H1443" i="1"/>
  <c r="P1442" i="1" a="1"/>
  <c r="P1442" i="1" s="1"/>
  <c r="L1442" i="1" a="1"/>
  <c r="L1442" i="1" s="1"/>
  <c r="O1446" i="1" a="1"/>
  <c r="O1446" i="1" s="1"/>
  <c r="N1446" i="1" a="1"/>
  <c r="N1446" i="1" s="1"/>
  <c r="G1441" i="1" a="1"/>
  <c r="G1441" i="1"/>
  <c r="L1440" i="1" a="1"/>
  <c r="L1440" i="1"/>
  <c r="M1437" i="1" a="1"/>
  <c r="M1437" i="1" s="1"/>
  <c r="K1440" i="1" a="1"/>
  <c r="K1440" i="1"/>
  <c r="H1439" i="1" a="1"/>
  <c r="H1439" i="1" s="1"/>
  <c r="H1438" i="1" a="1"/>
  <c r="H1438" i="1" s="1"/>
  <c r="N1437" i="1" a="1"/>
  <c r="N1437" i="1"/>
  <c r="I1441" i="1" a="1"/>
  <c r="I1441" i="1"/>
  <c r="I1442" i="1" a="1"/>
  <c r="I1442" i="1" s="1"/>
  <c r="M1440" i="1" a="1"/>
  <c r="M1440" i="1"/>
  <c r="L1439" i="1" a="1"/>
  <c r="L1439" i="1"/>
  <c r="L1437" i="1" a="1"/>
  <c r="L1437" i="1"/>
  <c r="H1442" i="1" a="1"/>
  <c r="H1442" i="1" s="1"/>
  <c r="Q1437" i="1" a="1"/>
  <c r="Q1437" i="1"/>
  <c r="G1442" i="1" a="1"/>
  <c r="G1442" i="1"/>
  <c r="P1441" i="1" a="1"/>
  <c r="P1441" i="1" s="1"/>
  <c r="M1438" i="1" a="1"/>
  <c r="M1438" i="1"/>
  <c r="K1437" i="1" a="1"/>
  <c r="K1437" i="1"/>
  <c r="N1441" i="1" a="1"/>
  <c r="N1441" i="1"/>
  <c r="Q1439" i="1" a="1"/>
  <c r="Q1439" i="1"/>
  <c r="P1440" i="1" a="1"/>
  <c r="P1440" i="1"/>
  <c r="O1440" i="1" a="1"/>
  <c r="O1440" i="1"/>
  <c r="N1440" i="1" a="1"/>
  <c r="N1440" i="1"/>
  <c r="J1440" i="1" a="1"/>
  <c r="J1440" i="1" s="1"/>
  <c r="G1440" i="1" a="1"/>
  <c r="G1440" i="1"/>
  <c r="N1438" i="1" a="1"/>
  <c r="N1438" i="1"/>
  <c r="O1439" i="1" a="1"/>
  <c r="O1439" i="1" s="1"/>
  <c r="I1439" i="1" a="1"/>
  <c r="I1439" i="1"/>
  <c r="J1438" i="1" a="1"/>
  <c r="J1438" i="1"/>
  <c r="G1438" i="1" a="1"/>
  <c r="G1438" i="1" s="1"/>
  <c r="O1437" i="1" a="1"/>
  <c r="O1437" i="1" s="1"/>
  <c r="F1440" i="1" a="1"/>
  <c r="F1440" i="1" s="1"/>
  <c r="M1441" i="1" a="1"/>
  <c r="M1441" i="1"/>
  <c r="H1440" i="1" a="1"/>
  <c r="H1440" i="1" s="1"/>
  <c r="P1439" i="1" a="1"/>
  <c r="P1439" i="1" s="1"/>
  <c r="O1438" i="1" a="1"/>
  <c r="O1438" i="1" s="1"/>
  <c r="P1437" i="1" a="1"/>
  <c r="P1437" i="1" s="1"/>
  <c r="K1439" i="1" a="1"/>
  <c r="K1439" i="1" s="1"/>
  <c r="O1441" i="1" a="1"/>
  <c r="O1441" i="1" s="1"/>
  <c r="Q1438" i="1" a="1"/>
  <c r="Q1438" i="1"/>
  <c r="P1438" i="1" a="1"/>
  <c r="P1438" i="1" s="1"/>
  <c r="M1439" i="1" a="1"/>
  <c r="M1439" i="1"/>
  <c r="L1438" i="1" a="1"/>
  <c r="L1438" i="1"/>
  <c r="K1438" i="1" a="1"/>
  <c r="K1438" i="1"/>
  <c r="I1438" i="1" a="1"/>
  <c r="I1438" i="1" s="1"/>
  <c r="F1439" i="1" a="1"/>
  <c r="F1439" i="1"/>
  <c r="J1442" i="1" a="1"/>
  <c r="J1442" i="1"/>
  <c r="F1442" i="1" a="1"/>
  <c r="F1442" i="1"/>
  <c r="Q1441" i="1" a="1"/>
  <c r="Q1441" i="1"/>
  <c r="F1441" i="1" a="1"/>
  <c r="F1441" i="1"/>
  <c r="Q1440" i="1" a="1"/>
  <c r="Q1440" i="1" s="1"/>
  <c r="J1439" i="1" a="1"/>
  <c r="J1439" i="1"/>
  <c r="G1439" i="1" a="1"/>
  <c r="G1439" i="1"/>
  <c r="F1438" i="1" a="1"/>
  <c r="F1438" i="1"/>
  <c r="K1441" i="1" a="1"/>
  <c r="K1441" i="1" s="1"/>
  <c r="N1439" i="1" a="1"/>
  <c r="N1439" i="1" s="1"/>
  <c r="L1441" i="1" a="1"/>
  <c r="L1441" i="1"/>
  <c r="J1441" i="1" a="1"/>
  <c r="J1441" i="1"/>
  <c r="I1440" i="1" a="1"/>
  <c r="I1440" i="1"/>
  <c r="H1441" i="1" a="1"/>
  <c r="H1441" i="1" s="1"/>
  <c r="P1436" i="1" a="1"/>
  <c r="P1436" i="1"/>
  <c r="M1432" i="1" a="1"/>
  <c r="M1432" i="1"/>
  <c r="P1431" i="1" a="1"/>
  <c r="P1431" i="1"/>
  <c r="J1436" i="1" a="1"/>
  <c r="J1436" i="1"/>
  <c r="F1432" i="1" a="1"/>
  <c r="F1432" i="1" s="1"/>
  <c r="G1433" i="1" a="1"/>
  <c r="G1433" i="1"/>
  <c r="L1436" i="1" a="1"/>
  <c r="L1436" i="1"/>
  <c r="O1436" i="1" a="1"/>
  <c r="O1436" i="1"/>
  <c r="M1436" i="1" a="1"/>
  <c r="M1436" i="1" s="1"/>
  <c r="H1434" i="1" a="1"/>
  <c r="H1434" i="1" s="1"/>
  <c r="F1434" i="1" a="1"/>
  <c r="F1434" i="1"/>
  <c r="K1433" i="1" a="1"/>
  <c r="K1433" i="1"/>
  <c r="M1434" i="1" a="1"/>
  <c r="M1434" i="1" s="1"/>
  <c r="P1434" i="1" a="1"/>
  <c r="P1434" i="1" s="1"/>
  <c r="Q1433" i="1" a="1"/>
  <c r="Q1433" i="1"/>
  <c r="I1436" i="1" a="1"/>
  <c r="I1436" i="1"/>
  <c r="I1433" i="1" a="1"/>
  <c r="I1433" i="1"/>
  <c r="L1434" i="1" a="1"/>
  <c r="L1434" i="1"/>
  <c r="J1433" i="1" a="1"/>
  <c r="J1433" i="1" s="1"/>
  <c r="J1434" i="1" a="1"/>
  <c r="J1434" i="1"/>
  <c r="Q1432" i="1" a="1"/>
  <c r="Q1432" i="1"/>
  <c r="K1432" i="1" a="1"/>
  <c r="K1432" i="1" s="1"/>
  <c r="Q1431" i="1" a="1"/>
  <c r="Q1431" i="1" s="1"/>
  <c r="M1433" i="1" a="1"/>
  <c r="M1433" i="1" s="1"/>
  <c r="N1432" i="1" a="1"/>
  <c r="N1432" i="1"/>
  <c r="P1432" i="1" a="1"/>
  <c r="P1432" i="1"/>
  <c r="K1434" i="1" a="1"/>
  <c r="K1434" i="1" s="1"/>
  <c r="N1434" i="1" a="1"/>
  <c r="N1434" i="1" s="1"/>
  <c r="G1432" i="1" a="1"/>
  <c r="G1432" i="1"/>
  <c r="H1436" i="1" a="1"/>
  <c r="H1436" i="1"/>
  <c r="G1437" i="1" a="1"/>
  <c r="G1437" i="1"/>
  <c r="G1434" i="1" a="1"/>
  <c r="G1434" i="1"/>
  <c r="O1433" i="1" a="1"/>
  <c r="O1433" i="1"/>
  <c r="H1433" i="1" a="1"/>
  <c r="H1433" i="1"/>
  <c r="J1432" i="1" a="1"/>
  <c r="J1432" i="1"/>
  <c r="Q1434" i="1" a="1"/>
  <c r="Q1434" i="1" s="1"/>
  <c r="O1432" i="1" a="1"/>
  <c r="O1432" i="1" s="1"/>
  <c r="I1437" i="1" a="1"/>
  <c r="I1437" i="1" s="1"/>
  <c r="N1433" i="1" a="1"/>
  <c r="N1433" i="1"/>
  <c r="H1432" i="1" a="1"/>
  <c r="H1432" i="1"/>
  <c r="N1436" i="1" a="1"/>
  <c r="N1436" i="1" s="1"/>
  <c r="G1436" i="1" a="1"/>
  <c r="G1436" i="1" s="1"/>
  <c r="P1433" i="1" a="1"/>
  <c r="P1433" i="1"/>
  <c r="L1433" i="1" a="1"/>
  <c r="L1433" i="1"/>
  <c r="F1433" i="1" a="1"/>
  <c r="F1433" i="1"/>
  <c r="F1436" i="1" a="1"/>
  <c r="F1436" i="1"/>
  <c r="I1432" i="1" a="1"/>
  <c r="I1432" i="1"/>
  <c r="J1437" i="1" a="1"/>
  <c r="J1437" i="1"/>
  <c r="H1437" i="1" a="1"/>
  <c r="H1437" i="1"/>
  <c r="F1437" i="1" a="1"/>
  <c r="F1437" i="1" s="1"/>
  <c r="Q1436" i="1" a="1"/>
  <c r="Q1436" i="1" s="1"/>
  <c r="K1436" i="1" a="1"/>
  <c r="K1436" i="1" s="1"/>
  <c r="L1432" i="1" a="1"/>
  <c r="L1432" i="1"/>
  <c r="O1434" i="1" a="1"/>
  <c r="O1434" i="1"/>
  <c r="I1434" i="1" a="1"/>
  <c r="I1434" i="1"/>
  <c r="I1494" i="1" a="1"/>
  <c r="I1494" i="1"/>
  <c r="O1492" i="1" a="1"/>
  <c r="O1492" i="1"/>
  <c r="N1492" i="1" a="1"/>
  <c r="N1492" i="1"/>
  <c r="K1492" i="1" a="1"/>
  <c r="K1492" i="1"/>
  <c r="F1492" i="1" a="1"/>
  <c r="F1492" i="1"/>
  <c r="J1492" i="1" a="1"/>
  <c r="J1492" i="1"/>
  <c r="L1499" i="1" a="1"/>
  <c r="L1499" i="1"/>
  <c r="P1494" i="1" a="1"/>
  <c r="P1494" i="1"/>
  <c r="K1499" i="1" a="1"/>
  <c r="K1499" i="1" s="1"/>
  <c r="N1494" i="1" a="1"/>
  <c r="N1494" i="1" s="1"/>
  <c r="I1492" i="1" a="1"/>
  <c r="I1492" i="1" s="1"/>
  <c r="I1499" i="1" a="1"/>
  <c r="I1499" i="1"/>
  <c r="M1492" i="1" a="1"/>
  <c r="M1492" i="1"/>
  <c r="F1499" i="1" a="1"/>
  <c r="F1499" i="1" s="1"/>
  <c r="G1492" i="1" a="1"/>
  <c r="G1492" i="1" s="1"/>
  <c r="M1494" i="1" a="1"/>
  <c r="M1494" i="1"/>
  <c r="L1492" i="1" a="1"/>
  <c r="L1492" i="1"/>
  <c r="J1494" i="1" a="1"/>
  <c r="J1494" i="1"/>
  <c r="P1492" i="1" a="1"/>
  <c r="P1492" i="1"/>
  <c r="F1494" i="1" a="1"/>
  <c r="F1494" i="1" s="1"/>
  <c r="Q1492" i="1" a="1"/>
  <c r="Q1492" i="1"/>
  <c r="H1494" i="1" a="1"/>
  <c r="H1494" i="1"/>
  <c r="G1500" i="1" a="1"/>
  <c r="G1500" i="1" s="1"/>
  <c r="F1500" i="1" a="1"/>
  <c r="F1500" i="1" s="1"/>
  <c r="Q1499" i="1" a="1"/>
  <c r="Q1499" i="1" s="1"/>
  <c r="H1492" i="1" a="1"/>
  <c r="H1492" i="1"/>
  <c r="P1499" i="1" a="1"/>
  <c r="P1499" i="1"/>
  <c r="O1499" i="1" a="1"/>
  <c r="O1499" i="1" s="1"/>
  <c r="N1499" i="1" a="1"/>
  <c r="N1499" i="1"/>
  <c r="O1494" i="1" a="1"/>
  <c r="O1494" i="1"/>
  <c r="M1499" i="1" a="1"/>
  <c r="M1499" i="1"/>
  <c r="L1494" i="1" a="1"/>
  <c r="L1494" i="1"/>
  <c r="J1499" i="1" a="1"/>
  <c r="J1499" i="1"/>
  <c r="H1499" i="1" a="1"/>
  <c r="H1499" i="1" s="1"/>
  <c r="G1494" i="1" a="1"/>
  <c r="G1494" i="1"/>
  <c r="G1499" i="1" a="1"/>
  <c r="G1499" i="1"/>
  <c r="K1494" i="1" a="1"/>
  <c r="K1494" i="1" s="1"/>
  <c r="Q1494" i="1" a="1"/>
  <c r="Q1494" i="1" s="1"/>
  <c r="N1485" i="1" a="1"/>
  <c r="N1485" i="1" s="1"/>
  <c r="Q1487" i="1" a="1"/>
  <c r="Q1487" i="1"/>
  <c r="O1487" i="1" a="1"/>
  <c r="O1487" i="1"/>
  <c r="P1487" i="1" a="1"/>
  <c r="P1487" i="1" s="1"/>
  <c r="M1487" i="1" a="1"/>
  <c r="M1487" i="1" s="1"/>
  <c r="L1487" i="1" a="1"/>
  <c r="L1487" i="1"/>
  <c r="G1487" i="1" a="1"/>
  <c r="G1487" i="1"/>
  <c r="K1487" i="1" a="1"/>
  <c r="K1487" i="1"/>
  <c r="I1487" i="1" a="1"/>
  <c r="I1487" i="1"/>
  <c r="J1487" i="1" a="1"/>
  <c r="J1487" i="1" s="1"/>
  <c r="H1487" i="1" a="1"/>
  <c r="H1487" i="1"/>
  <c r="O1485" i="1" a="1"/>
  <c r="O1485" i="1"/>
  <c r="N1487" i="1" a="1"/>
  <c r="N1487" i="1" s="1"/>
  <c r="P1485" i="1" a="1"/>
  <c r="P1485" i="1" s="1"/>
  <c r="Q1485" i="1" a="1"/>
  <c r="Q1485" i="1" s="1"/>
  <c r="F1487" i="1" a="1"/>
  <c r="F1487" i="1"/>
  <c r="M1485" i="1" a="1"/>
  <c r="M1485" i="1"/>
  <c r="L1485" i="1" a="1"/>
  <c r="L1485" i="1" s="1"/>
  <c r="K1485" i="1" a="1"/>
  <c r="K1485" i="1"/>
  <c r="J1485" i="1" a="1"/>
  <c r="J1485" i="1"/>
  <c r="I1485" i="1" a="1"/>
  <c r="I1485" i="1"/>
  <c r="H1485" i="1" a="1"/>
  <c r="H1485" i="1"/>
  <c r="G1485" i="1" a="1"/>
  <c r="G1485" i="1"/>
  <c r="F1485" i="1" a="1"/>
  <c r="F1485" i="1"/>
  <c r="O1107" i="1"/>
  <c r="N1107" i="1"/>
  <c r="M1107" i="1"/>
  <c r="L1107" i="1"/>
  <c r="K1107" i="1"/>
  <c r="J1107" i="1"/>
  <c r="I1107" i="1"/>
  <c r="H1107" i="1"/>
  <c r="F1107" i="1"/>
  <c r="Q1106" i="1"/>
  <c r="P1106" i="1"/>
  <c r="O1106" i="1"/>
  <c r="N1106" i="1"/>
  <c r="M1106" i="1"/>
  <c r="L1106" i="1"/>
  <c r="O1104" i="1"/>
  <c r="K1104" i="1"/>
  <c r="J1104" i="1"/>
  <c r="I1104" i="1"/>
  <c r="H1104" i="1"/>
  <c r="G1104" i="1"/>
  <c r="F1104" i="1"/>
  <c r="Q1102" i="1"/>
  <c r="P1102" i="1"/>
  <c r="O1102" i="1"/>
  <c r="N1102" i="1"/>
  <c r="M1102" i="1"/>
  <c r="I1100" i="1"/>
  <c r="G1100" i="1"/>
  <c r="F1100" i="1"/>
  <c r="Q1094" i="1"/>
  <c r="P1094" i="1"/>
  <c r="O1094" i="1"/>
  <c r="M1094" i="1"/>
  <c r="L1094" i="1"/>
  <c r="H1094" i="1"/>
  <c r="G1094" i="1"/>
  <c r="M1089" i="1"/>
  <c r="L1089" i="1"/>
  <c r="H1089" i="1"/>
  <c r="P1087" i="1"/>
  <c r="O1087" i="1"/>
  <c r="N1087" i="1"/>
  <c r="M1087" i="1"/>
  <c r="L1087" i="1"/>
  <c r="K1087" i="1"/>
  <c r="J1087" i="1"/>
  <c r="I1087" i="1"/>
  <c r="Q1085" i="1"/>
  <c r="P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P1107" i="1" s="1"/>
  <c r="O1081" i="1"/>
  <c r="N1081" i="1"/>
  <c r="M1081" i="1"/>
  <c r="L1081" i="1"/>
  <c r="K1081" i="1"/>
  <c r="J1081" i="1"/>
  <c r="I1081" i="1"/>
  <c r="H1081" i="1"/>
  <c r="G1081" i="1"/>
  <c r="G1107" i="1" s="1"/>
  <c r="F1081" i="1"/>
  <c r="Q1080" i="1"/>
  <c r="P1080" i="1"/>
  <c r="O1080" i="1"/>
  <c r="N1080" i="1"/>
  <c r="M1080" i="1"/>
  <c r="L1080" i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Q1078" i="1"/>
  <c r="Q1104" i="1" s="1"/>
  <c r="P1078" i="1"/>
  <c r="P1104" i="1" s="1"/>
  <c r="O1078" i="1"/>
  <c r="N1078" i="1"/>
  <c r="N1104" i="1" s="1"/>
  <c r="M1078" i="1"/>
  <c r="M1104" i="1" s="1"/>
  <c r="L1078" i="1"/>
  <c r="L1104" i="1" s="1"/>
  <c r="K1078" i="1"/>
  <c r="J1078" i="1"/>
  <c r="I1078" i="1"/>
  <c r="H1078" i="1"/>
  <c r="G1078" i="1"/>
  <c r="F1078" i="1"/>
  <c r="Q1076" i="1"/>
  <c r="P1076" i="1"/>
  <c r="O1076" i="1"/>
  <c r="N1076" i="1"/>
  <c r="M1076" i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Q1074" i="1"/>
  <c r="Q1100" i="1" s="1"/>
  <c r="P1074" i="1"/>
  <c r="P1100" i="1" s="1"/>
  <c r="O1074" i="1"/>
  <c r="O1100" i="1" s="1"/>
  <c r="N1074" i="1"/>
  <c r="N1100" i="1" s="1"/>
  <c r="M1074" i="1"/>
  <c r="M1100" i="1" s="1"/>
  <c r="L1074" i="1"/>
  <c r="L1100" i="1" s="1"/>
  <c r="K1074" i="1"/>
  <c r="K1100" i="1" s="1"/>
  <c r="J1074" i="1"/>
  <c r="J1100" i="1" s="1"/>
  <c r="I1074" i="1"/>
  <c r="H1074" i="1"/>
  <c r="H1100" i="1" s="1"/>
  <c r="G1074" i="1"/>
  <c r="F1074" i="1"/>
  <c r="Q1068" i="1"/>
  <c r="P1068" i="1"/>
  <c r="O1068" i="1"/>
  <c r="N1068" i="1"/>
  <c r="N1094" i="1" s="1"/>
  <c r="M1068" i="1"/>
  <c r="L1068" i="1"/>
  <c r="K1068" i="1"/>
  <c r="K1094" i="1" s="1"/>
  <c r="J1068" i="1"/>
  <c r="J1094" i="1" s="1"/>
  <c r="I1068" i="1"/>
  <c r="I1094" i="1" s="1"/>
  <c r="H1068" i="1"/>
  <c r="G1068" i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O1090" i="1" s="1"/>
  <c r="N1064" i="1"/>
  <c r="N1090" i="1" s="1"/>
  <c r="M1064" i="1"/>
  <c r="M1090" i="1" s="1"/>
  <c r="L1064" i="1"/>
  <c r="L1090" i="1" s="1"/>
  <c r="K1064" i="1"/>
  <c r="K1090" i="1" s="1"/>
  <c r="J1064" i="1"/>
  <c r="J1090" i="1" s="1"/>
  <c r="I1064" i="1"/>
  <c r="I1090" i="1" s="1"/>
  <c r="H1064" i="1"/>
  <c r="H1090" i="1" s="1"/>
  <c r="G1064" i="1"/>
  <c r="G1090" i="1" s="1"/>
  <c r="F1064" i="1"/>
  <c r="F1090" i="1" s="1"/>
  <c r="Q1063" i="1"/>
  <c r="Q1089" i="1" s="1"/>
  <c r="P1063" i="1"/>
  <c r="P1089" i="1" s="1"/>
  <c r="O1063" i="1"/>
  <c r="O1089" i="1" s="1"/>
  <c r="N1063" i="1"/>
  <c r="N1089" i="1" s="1"/>
  <c r="M1063" i="1"/>
  <c r="L1063" i="1"/>
  <c r="K1063" i="1"/>
  <c r="K1089" i="1" s="1"/>
  <c r="J1063" i="1"/>
  <c r="J1089" i="1" s="1"/>
  <c r="I1063" i="1"/>
  <c r="I1089" i="1" s="1"/>
  <c r="H1063" i="1"/>
  <c r="G1063" i="1"/>
  <c r="G1089" i="1" s="1"/>
  <c r="F1063" i="1"/>
  <c r="F1089" i="1" s="1"/>
  <c r="Q1061" i="1"/>
  <c r="Q1087" i="1" s="1"/>
  <c r="P1061" i="1"/>
  <c r="O1061" i="1"/>
  <c r="N1061" i="1"/>
  <c r="M1061" i="1"/>
  <c r="L1061" i="1"/>
  <c r="K1061" i="1"/>
  <c r="J1061" i="1"/>
  <c r="I1061" i="1"/>
  <c r="H1061" i="1"/>
  <c r="H1087" i="1" s="1"/>
  <c r="G1061" i="1"/>
  <c r="G1087" i="1" s="1"/>
  <c r="F1061" i="1"/>
  <c r="F1087" i="1" s="1"/>
  <c r="Q1059" i="1"/>
  <c r="P1059" i="1"/>
  <c r="P1085" i="1" s="1"/>
  <c r="O1059" i="1"/>
  <c r="O1085" i="1" s="1"/>
  <c r="N1059" i="1"/>
  <c r="N1085" i="1" s="1"/>
  <c r="M1059" i="1"/>
  <c r="M1085" i="1" s="1"/>
  <c r="L1059" i="1"/>
  <c r="L1085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Q1058" i="1"/>
  <c r="Q1084" i="1" s="1"/>
  <c r="P1058" i="1"/>
  <c r="O1058" i="1"/>
  <c r="O1084" i="1" s="1"/>
  <c r="N1058" i="1"/>
  <c r="N1084" i="1" s="1"/>
  <c r="M1058" i="1"/>
  <c r="M1084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P901" i="1" s="1"/>
  <c r="O904" i="1"/>
  <c r="O901" i="1" s="1"/>
  <c r="N904" i="1"/>
  <c r="N901" i="1" s="1"/>
  <c r="M904" i="1"/>
  <c r="L904" i="1"/>
  <c r="K904" i="1"/>
  <c r="J904" i="1"/>
  <c r="I904" i="1"/>
  <c r="H904" i="1"/>
  <c r="G904" i="1"/>
  <c r="G901" i="1" s="1"/>
  <c r="F904" i="1"/>
  <c r="F901" i="1" s="1"/>
  <c r="L902" i="1"/>
  <c r="Q901" i="1"/>
  <c r="M901" i="1"/>
  <c r="L901" i="1"/>
  <c r="K901" i="1"/>
  <c r="J901" i="1"/>
  <c r="I901" i="1"/>
  <c r="H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L899" i="1" s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P2312" i="1" a="1"/>
  <c r="P2312" i="1" s="1"/>
  <c r="G2312" i="1" a="1"/>
  <c r="G2312" i="1"/>
  <c r="M2312" i="1" a="1"/>
  <c r="M2312" i="1"/>
  <c r="Q2312" i="1" a="1"/>
  <c r="Q2312" i="1" s="1"/>
  <c r="N2312" i="1" a="1"/>
  <c r="N2312" i="1"/>
  <c r="O2312" i="1" a="1"/>
  <c r="O2312" i="1"/>
  <c r="J2312" i="1" a="1"/>
  <c r="J2312" i="1"/>
  <c r="L2312" i="1" a="1"/>
  <c r="L2312" i="1"/>
  <c r="H2312" i="1" a="1"/>
  <c r="H2312" i="1"/>
  <c r="I2312" i="1" a="1"/>
  <c r="I2312" i="1"/>
  <c r="K2312" i="1" a="1"/>
  <c r="K2312" i="1"/>
  <c r="G2308" i="1" a="1"/>
  <c r="G2308" i="1" s="1"/>
  <c r="Q2308" i="1" a="1"/>
  <c r="Q2308" i="1" s="1"/>
  <c r="J2308" i="1" a="1"/>
  <c r="J2308" i="1"/>
  <c r="M2304" i="1" a="1"/>
  <c r="M2304" i="1"/>
  <c r="O2303" i="1" a="1"/>
  <c r="O2303" i="1"/>
  <c r="J2304" i="1" a="1"/>
  <c r="J2304" i="1" s="1"/>
  <c r="K2304" i="1" a="1"/>
  <c r="K2304" i="1" s="1"/>
  <c r="M2303" i="1" a="1"/>
  <c r="M2303" i="1"/>
  <c r="J2303" i="1" a="1"/>
  <c r="J2303" i="1"/>
  <c r="F2312" i="1" a="1"/>
  <c r="F2312" i="1"/>
  <c r="L2308" i="1" a="1"/>
  <c r="L2308" i="1" s="1"/>
  <c r="Q2310" i="1" a="1"/>
  <c r="Q2310" i="1"/>
  <c r="P2310" i="1" a="1"/>
  <c r="P2310" i="1"/>
  <c r="H2310" i="1" a="1"/>
  <c r="H2310" i="1"/>
  <c r="K2308" i="1" a="1"/>
  <c r="K2308" i="1" s="1"/>
  <c r="I2308" i="1" a="1"/>
  <c r="I2308" i="1" s="1"/>
  <c r="H2308" i="1" a="1"/>
  <c r="H2308" i="1" s="1"/>
  <c r="Q2306" i="1" a="1"/>
  <c r="Q2306" i="1"/>
  <c r="I2303" i="1" a="1"/>
  <c r="I2303" i="1"/>
  <c r="H2304" i="1" a="1"/>
  <c r="H2304" i="1" s="1"/>
  <c r="I2306" i="1" a="1"/>
  <c r="I2306" i="1" s="1"/>
  <c r="P2304" i="1" a="1"/>
  <c r="P2304" i="1"/>
  <c r="F2306" i="1" a="1"/>
  <c r="F2306" i="1" s="1"/>
  <c r="O2310" i="1" a="1"/>
  <c r="O2310" i="1" s="1"/>
  <c r="N2310" i="1" a="1"/>
  <c r="N2310" i="1" s="1"/>
  <c r="N2304" i="1" a="1"/>
  <c r="N2304" i="1"/>
  <c r="Q2303" i="1" a="1"/>
  <c r="Q2303" i="1"/>
  <c r="L2310" i="1" a="1"/>
  <c r="L2310" i="1"/>
  <c r="I2310" i="1" a="1"/>
  <c r="I2310" i="1"/>
  <c r="G2310" i="1" a="1"/>
  <c r="G2310" i="1"/>
  <c r="F2310" i="1" a="1"/>
  <c r="F2310" i="1"/>
  <c r="F2308" i="1" a="1"/>
  <c r="F2308" i="1"/>
  <c r="Q2304" i="1" a="1"/>
  <c r="Q2304" i="1"/>
  <c r="P2306" i="1" a="1"/>
  <c r="P2306" i="1" s="1"/>
  <c r="O2306" i="1" a="1"/>
  <c r="O2306" i="1" s="1"/>
  <c r="L2303" i="1" a="1"/>
  <c r="L2303" i="1" s="1"/>
  <c r="N2303" i="1" a="1"/>
  <c r="N2303" i="1"/>
  <c r="K2303" i="1" a="1"/>
  <c r="K2303" i="1"/>
  <c r="O2308" i="1" a="1"/>
  <c r="O2308" i="1" s="1"/>
  <c r="O2304" i="1" a="1"/>
  <c r="O2304" i="1"/>
  <c r="K2306" i="1" a="1"/>
  <c r="K2306" i="1"/>
  <c r="P2303" i="1" a="1"/>
  <c r="P2303" i="1"/>
  <c r="H2303" i="1" a="1"/>
  <c r="H2303" i="1" s="1"/>
  <c r="M2310" i="1" a="1"/>
  <c r="M2310" i="1"/>
  <c r="K2310" i="1" a="1"/>
  <c r="K2310" i="1" s="1"/>
  <c r="J2310" i="1" a="1"/>
  <c r="J2310" i="1"/>
  <c r="N2308" i="1" a="1"/>
  <c r="N2308" i="1"/>
  <c r="J2306" i="1" a="1"/>
  <c r="J2306" i="1" s="1"/>
  <c r="F2304" i="1" a="1"/>
  <c r="F2304" i="1" s="1"/>
  <c r="N2306" i="1" a="1"/>
  <c r="N2306" i="1" s="1"/>
  <c r="M2306" i="1" a="1"/>
  <c r="M2306" i="1"/>
  <c r="H2306" i="1" a="1"/>
  <c r="H2306" i="1" s="1"/>
  <c r="G2303" i="1" a="1"/>
  <c r="G2303" i="1" s="1"/>
  <c r="I2304" i="1" a="1"/>
  <c r="I2304" i="1"/>
  <c r="G2306" i="1" a="1"/>
  <c r="G2306" i="1"/>
  <c r="L2306" i="1" a="1"/>
  <c r="L2306" i="1"/>
  <c r="M2308" i="1" a="1"/>
  <c r="M2308" i="1" s="1"/>
  <c r="P2308" i="1" a="1"/>
  <c r="P2308" i="1" s="1"/>
  <c r="L2304" i="1" a="1"/>
  <c r="L2304" i="1"/>
  <c r="G2304" i="1" a="1"/>
  <c r="G2304" i="1" s="1"/>
  <c r="L2302" i="1" a="1"/>
  <c r="L2302" i="1"/>
  <c r="K2302" i="1" a="1"/>
  <c r="K2302" i="1"/>
  <c r="F2302" i="1" a="1"/>
  <c r="F2302" i="1" s="1"/>
  <c r="L2297" i="1" a="1"/>
  <c r="L2297" i="1" s="1"/>
  <c r="P2298" i="1" a="1"/>
  <c r="P2298" i="1" s="1"/>
  <c r="Q2300" i="1" a="1"/>
  <c r="Q2300" i="1"/>
  <c r="F2300" i="1" a="1"/>
  <c r="F2300" i="1" s="1"/>
  <c r="N2300" i="1" a="1"/>
  <c r="N2300" i="1"/>
  <c r="M2298" i="1" a="1"/>
  <c r="M2298" i="1" s="1"/>
  <c r="Q2297" i="1" a="1"/>
  <c r="Q2297" i="1"/>
  <c r="K2300" i="1" a="1"/>
  <c r="K2300" i="1"/>
  <c r="K2297" i="1" a="1"/>
  <c r="K2297" i="1"/>
  <c r="Q2298" i="1" a="1"/>
  <c r="Q2298" i="1"/>
  <c r="L2298" i="1" a="1"/>
  <c r="L2298" i="1" s="1"/>
  <c r="M2297" i="1" a="1"/>
  <c r="M2297" i="1" s="1"/>
  <c r="G2297" i="1" a="1"/>
  <c r="G2297" i="1" s="1"/>
  <c r="J2298" i="1" a="1"/>
  <c r="J2298" i="1" s="1"/>
  <c r="N2298" i="1" a="1"/>
  <c r="N2298" i="1"/>
  <c r="M2302" i="1" a="1"/>
  <c r="M2302" i="1"/>
  <c r="H2297" i="1" a="1"/>
  <c r="H2297" i="1" s="1"/>
  <c r="I2302" i="1" a="1"/>
  <c r="I2302" i="1" s="1"/>
  <c r="M2300" i="1" a="1"/>
  <c r="M2300" i="1" s="1"/>
  <c r="H2302" i="1" a="1"/>
  <c r="H2302" i="1" s="1"/>
  <c r="J2300" i="1" a="1"/>
  <c r="J2300" i="1"/>
  <c r="O2297" i="1" a="1"/>
  <c r="O2297" i="1"/>
  <c r="F2298" i="1" a="1"/>
  <c r="F2298" i="1"/>
  <c r="G2302" i="1" a="1"/>
  <c r="G2302" i="1" s="1"/>
  <c r="I2300" i="1" a="1"/>
  <c r="I2300" i="1"/>
  <c r="H2300" i="1" a="1"/>
  <c r="H2300" i="1"/>
  <c r="K2298" i="1" a="1"/>
  <c r="K2298" i="1" s="1"/>
  <c r="O2298" i="1" a="1"/>
  <c r="O2298" i="1" s="1"/>
  <c r="G2298" i="1" a="1"/>
  <c r="G2298" i="1" s="1"/>
  <c r="P2302" i="1" a="1"/>
  <c r="P2302" i="1" s="1"/>
  <c r="P2297" i="1" a="1"/>
  <c r="P2297" i="1"/>
  <c r="L2300" i="1" a="1"/>
  <c r="L2300" i="1" s="1"/>
  <c r="F2303" i="1" a="1"/>
  <c r="F2303" i="1"/>
  <c r="G2300" i="1" a="1"/>
  <c r="G2300" i="1" s="1"/>
  <c r="Q2302" i="1" a="1"/>
  <c r="Q2302" i="1"/>
  <c r="O2302" i="1" a="1"/>
  <c r="O2302" i="1"/>
  <c r="J2302" i="1" a="1"/>
  <c r="J2302" i="1"/>
  <c r="P2300" i="1" a="1"/>
  <c r="P2300" i="1" s="1"/>
  <c r="I2297" i="1" a="1"/>
  <c r="I2297" i="1" s="1"/>
  <c r="F2297" i="1" a="1"/>
  <c r="F2297" i="1" s="1"/>
  <c r="N2302" i="1" a="1"/>
  <c r="N2302" i="1"/>
  <c r="O2300" i="1" a="1"/>
  <c r="O2300" i="1" s="1"/>
  <c r="J2297" i="1" a="1"/>
  <c r="J2297" i="1" s="1"/>
  <c r="N2297" i="1" a="1"/>
  <c r="N2297" i="1" s="1"/>
  <c r="I2298" i="1" a="1"/>
  <c r="I2298" i="1" s="1"/>
  <c r="H2298" i="1" a="1"/>
  <c r="H2298" i="1" s="1"/>
  <c r="I2290" i="1" a="1"/>
  <c r="I2290" i="1" s="1"/>
  <c r="P2290" i="1" a="1"/>
  <c r="P2290" i="1" s="1"/>
  <c r="Q2294" i="1" a="1"/>
  <c r="Q2294" i="1"/>
  <c r="P2292" i="1" a="1"/>
  <c r="P2292" i="1"/>
  <c r="K2294" i="1" a="1"/>
  <c r="K2294" i="1"/>
  <c r="P2294" i="1" a="1"/>
  <c r="P2294" i="1"/>
  <c r="N2294" i="1" a="1"/>
  <c r="N2294" i="1" s="1"/>
  <c r="L2286" i="1" a="1"/>
  <c r="L2286" i="1"/>
  <c r="N2288" i="1" a="1"/>
  <c r="N2288" i="1" s="1"/>
  <c r="Q2286" i="1" a="1"/>
  <c r="Q2286" i="1"/>
  <c r="O2294" i="1" a="1"/>
  <c r="O2294" i="1" s="1"/>
  <c r="L2294" i="1" a="1"/>
  <c r="L2294" i="1" s="1"/>
  <c r="M2288" i="1" a="1"/>
  <c r="M2288" i="1" s="1"/>
  <c r="J2294" i="1" a="1"/>
  <c r="J2294" i="1" s="1"/>
  <c r="G2294" i="1" a="1"/>
  <c r="G2294" i="1"/>
  <c r="M2290" i="1" a="1"/>
  <c r="M2290" i="1" s="1"/>
  <c r="O2288" i="1" a="1"/>
  <c r="O2288" i="1" s="1"/>
  <c r="K2292" i="1" a="1"/>
  <c r="K2292" i="1"/>
  <c r="M2292" i="1" a="1"/>
  <c r="M2292" i="1"/>
  <c r="Q2292" i="1" a="1"/>
  <c r="Q2292" i="1"/>
  <c r="Q2288" i="1" a="1"/>
  <c r="Q2288" i="1"/>
  <c r="M2286" i="1" a="1"/>
  <c r="M2286" i="1" s="1"/>
  <c r="H2294" i="1" a="1"/>
  <c r="H2294" i="1" s="1"/>
  <c r="N2292" i="1" a="1"/>
  <c r="N2292" i="1"/>
  <c r="I2294" i="1" a="1"/>
  <c r="I2294" i="1" s="1"/>
  <c r="J2292" i="1" a="1"/>
  <c r="J2292" i="1" s="1"/>
  <c r="J2290" i="1" a="1"/>
  <c r="J2290" i="1"/>
  <c r="I2292" i="1" a="1"/>
  <c r="I2292" i="1" s="1"/>
  <c r="L2290" i="1" a="1"/>
  <c r="L2290" i="1" s="1"/>
  <c r="J2288" i="1" a="1"/>
  <c r="J2288" i="1" s="1"/>
  <c r="G2290" i="1" a="1"/>
  <c r="G2290" i="1"/>
  <c r="F2294" i="1" a="1"/>
  <c r="F2294" i="1" s="1"/>
  <c r="O2292" i="1" a="1"/>
  <c r="O2292" i="1"/>
  <c r="G2292" i="1" a="1"/>
  <c r="G2292" i="1"/>
  <c r="H2290" i="1" a="1"/>
  <c r="H2290" i="1" s="1"/>
  <c r="F2288" i="1" a="1"/>
  <c r="F2288" i="1"/>
  <c r="L2292" i="1" a="1"/>
  <c r="L2292" i="1"/>
  <c r="L2288" i="1" a="1"/>
  <c r="L2288" i="1" s="1"/>
  <c r="F2292" i="1" a="1"/>
  <c r="F2292" i="1" s="1"/>
  <c r="F2290" i="1" a="1"/>
  <c r="F2290" i="1" s="1"/>
  <c r="M2294" i="1" a="1"/>
  <c r="M2294" i="1" s="1"/>
  <c r="N2286" i="1" a="1"/>
  <c r="N2286" i="1" s="1"/>
  <c r="H2292" i="1" a="1"/>
  <c r="H2292" i="1" s="1"/>
  <c r="K2288" i="1" a="1"/>
  <c r="K2288" i="1" s="1"/>
  <c r="O2286" i="1" a="1"/>
  <c r="O2286" i="1" s="1"/>
  <c r="Q2290" i="1" a="1"/>
  <c r="Q2290" i="1"/>
  <c r="O2290" i="1" a="1"/>
  <c r="O2290" i="1" s="1"/>
  <c r="N2290" i="1" a="1"/>
  <c r="N2290" i="1"/>
  <c r="K2290" i="1" a="1"/>
  <c r="K2290" i="1"/>
  <c r="P2288" i="1" a="1"/>
  <c r="P2288" i="1" s="1"/>
  <c r="I2288" i="1" a="1"/>
  <c r="I2288" i="1" s="1"/>
  <c r="H2288" i="1" a="1"/>
  <c r="H2288" i="1"/>
  <c r="G2288" i="1" a="1"/>
  <c r="G2288" i="1"/>
  <c r="P2286" i="1" a="1"/>
  <c r="P2286" i="1"/>
  <c r="K2286" i="1" a="1"/>
  <c r="K2286" i="1"/>
  <c r="Q2282" i="1" a="1"/>
  <c r="Q2282" i="1" s="1"/>
  <c r="F2284" i="1" a="1"/>
  <c r="F2284" i="1" s="1"/>
  <c r="L2282" i="1" a="1"/>
  <c r="L2282" i="1" s="1"/>
  <c r="J2286" i="1" a="1"/>
  <c r="J2286" i="1"/>
  <c r="J2284" i="1" a="1"/>
  <c r="J2284" i="1"/>
  <c r="I2286" i="1" a="1"/>
  <c r="I2286" i="1" s="1"/>
  <c r="H2286" i="1" a="1"/>
  <c r="H2286" i="1" s="1"/>
  <c r="G2286" i="1" a="1"/>
  <c r="G2286" i="1"/>
  <c r="F2286" i="1" a="1"/>
  <c r="F2286" i="1"/>
  <c r="H2284" i="1" a="1"/>
  <c r="H2284" i="1" s="1"/>
  <c r="J2282" i="1" a="1"/>
  <c r="J2282" i="1" s="1"/>
  <c r="N2282" i="1" a="1"/>
  <c r="N2282" i="1" s="1"/>
  <c r="Q2284" i="1" a="1"/>
  <c r="Q2284" i="1"/>
  <c r="N2284" i="1" a="1"/>
  <c r="N2284" i="1"/>
  <c r="G2284" i="1" a="1"/>
  <c r="G2284" i="1" s="1"/>
  <c r="P2282" i="1" a="1"/>
  <c r="P2282" i="1" s="1"/>
  <c r="P2284" i="1" a="1"/>
  <c r="P2284" i="1" s="1"/>
  <c r="M2284" i="1" a="1"/>
  <c r="M2284" i="1" s="1"/>
  <c r="O2284" i="1" a="1"/>
  <c r="O2284" i="1" s="1"/>
  <c r="M2282" i="1" a="1"/>
  <c r="M2282" i="1" s="1"/>
  <c r="K2282" i="1" a="1"/>
  <c r="K2282" i="1"/>
  <c r="L2284" i="1" a="1"/>
  <c r="L2284" i="1" s="1"/>
  <c r="K2284" i="1" a="1"/>
  <c r="K2284" i="1"/>
  <c r="I2282" i="1" a="1"/>
  <c r="I2282" i="1"/>
  <c r="I2284" i="1" a="1"/>
  <c r="I2284" i="1" s="1"/>
  <c r="O2282" i="1" a="1"/>
  <c r="O2282" i="1" s="1"/>
  <c r="F2280" i="1" a="1"/>
  <c r="F2280" i="1" s="1"/>
  <c r="J2278" i="1" a="1"/>
  <c r="J2278" i="1" s="1"/>
  <c r="G2282" i="1" a="1"/>
  <c r="G2282" i="1" s="1"/>
  <c r="F2282" i="1" a="1"/>
  <c r="F2282" i="1" s="1"/>
  <c r="Q2281" i="1" a="1"/>
  <c r="Q2281" i="1" s="1"/>
  <c r="Q2280" i="1" a="1"/>
  <c r="Q2280" i="1" s="1"/>
  <c r="J2281" i="1" a="1"/>
  <c r="J2281" i="1" s="1"/>
  <c r="F2281" i="1" a="1"/>
  <c r="F2281" i="1"/>
  <c r="P2281" i="1" a="1"/>
  <c r="P2281" i="1" s="1"/>
  <c r="M2281" i="1" a="1"/>
  <c r="M2281" i="1"/>
  <c r="O2281" i="1" a="1"/>
  <c r="O2281" i="1" s="1"/>
  <c r="N2281" i="1" a="1"/>
  <c r="N2281" i="1"/>
  <c r="L2281" i="1" a="1"/>
  <c r="L2281" i="1"/>
  <c r="N2280" i="1" a="1"/>
  <c r="N2280" i="1" s="1"/>
  <c r="H2280" i="1" a="1"/>
  <c r="H2280" i="1" s="1"/>
  <c r="M2278" i="1" a="1"/>
  <c r="M2278" i="1" s="1"/>
  <c r="K2281" i="1" a="1"/>
  <c r="K2281" i="1" s="1"/>
  <c r="I2281" i="1" a="1"/>
  <c r="I2281" i="1"/>
  <c r="K2278" i="1" a="1"/>
  <c r="K2278" i="1" s="1"/>
  <c r="O2280" i="1" a="1"/>
  <c r="O2280" i="1"/>
  <c r="K2280" i="1" a="1"/>
  <c r="K2280" i="1"/>
  <c r="J2280" i="1" a="1"/>
  <c r="J2280" i="1" s="1"/>
  <c r="G2280" i="1" a="1"/>
  <c r="G2280" i="1"/>
  <c r="O2278" i="1" a="1"/>
  <c r="O2278" i="1"/>
  <c r="L2278" i="1" a="1"/>
  <c r="L2278" i="1" s="1"/>
  <c r="H2281" i="1" a="1"/>
  <c r="H2281" i="1" s="1"/>
  <c r="G2281" i="1" a="1"/>
  <c r="G2281" i="1" s="1"/>
  <c r="M2280" i="1" a="1"/>
  <c r="M2280" i="1" s="1"/>
  <c r="I2280" i="1" a="1"/>
  <c r="I2280" i="1" s="1"/>
  <c r="Q2278" i="1" a="1"/>
  <c r="Q2278" i="1"/>
  <c r="N2278" i="1" a="1"/>
  <c r="N2278" i="1" s="1"/>
  <c r="L2280" i="1" a="1"/>
  <c r="L2280" i="1" s="1"/>
  <c r="P2278" i="1" a="1"/>
  <c r="P2278" i="1" s="1"/>
  <c r="P2280" i="1" a="1"/>
  <c r="P2280" i="1" s="1"/>
  <c r="H2282" i="1" a="1"/>
  <c r="H2282" i="1" s="1"/>
  <c r="M2274" i="1" a="1"/>
  <c r="M2274" i="1"/>
  <c r="P2271" i="1" a="1"/>
  <c r="P2271" i="1"/>
  <c r="F2271" i="1" a="1"/>
  <c r="F2271" i="1" s="1"/>
  <c r="L2271" i="1" a="1"/>
  <c r="L2271" i="1"/>
  <c r="G2274" i="1" a="1"/>
  <c r="G2274" i="1" s="1"/>
  <c r="J2271" i="1" a="1"/>
  <c r="J2271" i="1" s="1"/>
  <c r="H2271" i="1" a="1"/>
  <c r="H2271" i="1"/>
  <c r="O2271" i="1" a="1"/>
  <c r="O2271" i="1" s="1"/>
  <c r="L2277" i="1" a="1"/>
  <c r="L2277" i="1" s="1"/>
  <c r="F2277" i="1" a="1"/>
  <c r="F2277" i="1" s="1"/>
  <c r="Q2269" i="1" a="1"/>
  <c r="Q2269" i="1" s="1"/>
  <c r="J2275" i="1" a="1"/>
  <c r="J2275" i="1" s="1"/>
  <c r="O2275" i="1" a="1"/>
  <c r="O2275" i="1" s="1"/>
  <c r="J2277" i="1" a="1"/>
  <c r="J2277" i="1" s="1"/>
  <c r="M2275" i="1" a="1"/>
  <c r="M2275" i="1" s="1"/>
  <c r="I2275" i="1" a="1"/>
  <c r="I2275" i="1" s="1"/>
  <c r="F2275" i="1" a="1"/>
  <c r="F2275" i="1"/>
  <c r="I2278" i="1" a="1"/>
  <c r="I2278" i="1"/>
  <c r="H2278" i="1" a="1"/>
  <c r="H2278" i="1" s="1"/>
  <c r="Q2275" i="1" a="1"/>
  <c r="Q2275" i="1"/>
  <c r="N2271" i="1" a="1"/>
  <c r="N2271" i="1" s="1"/>
  <c r="G2278" i="1" a="1"/>
  <c r="G2278" i="1" s="1"/>
  <c r="L2274" i="1" a="1"/>
  <c r="L2274" i="1"/>
  <c r="P2274" i="1" a="1"/>
  <c r="P2274" i="1" s="1"/>
  <c r="O2274" i="1" a="1"/>
  <c r="O2274" i="1"/>
  <c r="F2278" i="1" a="1"/>
  <c r="F2278" i="1" s="1"/>
  <c r="O2277" i="1" a="1"/>
  <c r="O2277" i="1" s="1"/>
  <c r="L2275" i="1" a="1"/>
  <c r="L2275" i="1" s="1"/>
  <c r="K2271" i="1" a="1"/>
  <c r="K2271" i="1" s="1"/>
  <c r="G2271" i="1" a="1"/>
  <c r="G2271" i="1"/>
  <c r="H2275" i="1" a="1"/>
  <c r="H2275" i="1"/>
  <c r="J2274" i="1" a="1"/>
  <c r="J2274" i="1"/>
  <c r="Q2277" i="1" a="1"/>
  <c r="Q2277" i="1" s="1"/>
  <c r="P2277" i="1" a="1"/>
  <c r="P2277" i="1"/>
  <c r="G2277" i="1" a="1"/>
  <c r="G2277" i="1"/>
  <c r="K2275" i="1" a="1"/>
  <c r="K2275" i="1" s="1"/>
  <c r="I2274" i="1" a="1"/>
  <c r="I2274" i="1" s="1"/>
  <c r="N2274" i="1" a="1"/>
  <c r="N2274" i="1" s="1"/>
  <c r="G2275" i="1" a="1"/>
  <c r="G2275" i="1"/>
  <c r="H2274" i="1" a="1"/>
  <c r="H2274" i="1" s="1"/>
  <c r="I2271" i="1" a="1"/>
  <c r="I2271" i="1"/>
  <c r="N2277" i="1" a="1"/>
  <c r="N2277" i="1"/>
  <c r="F2274" i="1" a="1"/>
  <c r="F2274" i="1"/>
  <c r="M2277" i="1" a="1"/>
  <c r="M2277" i="1" s="1"/>
  <c r="K2277" i="1" a="1"/>
  <c r="K2277" i="1" s="1"/>
  <c r="P2275" i="1" a="1"/>
  <c r="P2275" i="1" s="1"/>
  <c r="I2277" i="1" a="1"/>
  <c r="I2277" i="1" s="1"/>
  <c r="H2277" i="1" a="1"/>
  <c r="H2277" i="1"/>
  <c r="M2271" i="1" a="1"/>
  <c r="M2271" i="1"/>
  <c r="N2275" i="1" a="1"/>
  <c r="N2275" i="1" s="1"/>
  <c r="K2274" i="1" a="1"/>
  <c r="K2274" i="1" s="1"/>
  <c r="Q2274" i="1" a="1"/>
  <c r="Q2274" i="1" s="1"/>
  <c r="Q2271" i="1" a="1"/>
  <c r="Q2271" i="1" s="1"/>
  <c r="F2269" i="1" a="1"/>
  <c r="F2269" i="1" s="1"/>
  <c r="L2267" i="1" a="1"/>
  <c r="L2267" i="1" s="1"/>
  <c r="G2265" i="1" a="1"/>
  <c r="G2265" i="1" s="1"/>
  <c r="O2263" i="1" a="1"/>
  <c r="O2263" i="1"/>
  <c r="L2263" i="1" a="1"/>
  <c r="L2263" i="1"/>
  <c r="K2269" i="1" a="1"/>
  <c r="K2269" i="1"/>
  <c r="J2269" i="1" a="1"/>
  <c r="J2269" i="1" s="1"/>
  <c r="I2269" i="1" a="1"/>
  <c r="I2269" i="1" s="1"/>
  <c r="G2269" i="1" a="1"/>
  <c r="G2269" i="1" s="1"/>
  <c r="I2267" i="1" a="1"/>
  <c r="I2267" i="1" s="1"/>
  <c r="N2263" i="1" a="1"/>
  <c r="N2263" i="1"/>
  <c r="Q2267" i="1" a="1"/>
  <c r="Q2267" i="1"/>
  <c r="H2267" i="1" a="1"/>
  <c r="H2267" i="1" s="1"/>
  <c r="K2265" i="1" a="1"/>
  <c r="K2265" i="1"/>
  <c r="N2267" i="1" a="1"/>
  <c r="N2267" i="1" s="1"/>
  <c r="G2267" i="1" a="1"/>
  <c r="G2267" i="1" s="1"/>
  <c r="I2265" i="1" a="1"/>
  <c r="I2265" i="1" s="1"/>
  <c r="O2265" i="1" a="1"/>
  <c r="O2265" i="1" s="1"/>
  <c r="P2263" i="1" a="1"/>
  <c r="P2263" i="1" s="1"/>
  <c r="Q2265" i="1" a="1"/>
  <c r="Q2265" i="1" s="1"/>
  <c r="M2265" i="1" a="1"/>
  <c r="M2265" i="1" s="1"/>
  <c r="M2263" i="1" a="1"/>
  <c r="M2263" i="1" s="1"/>
  <c r="P2265" i="1" a="1"/>
  <c r="P2265" i="1" s="1"/>
  <c r="L2265" i="1" a="1"/>
  <c r="L2265" i="1"/>
  <c r="F2267" i="1" a="1"/>
  <c r="F2267" i="1"/>
  <c r="J2267" i="1" a="1"/>
  <c r="J2267" i="1"/>
  <c r="Q2263" i="1" a="1"/>
  <c r="Q2263" i="1" s="1"/>
  <c r="K2267" i="1" a="1"/>
  <c r="K2267" i="1"/>
  <c r="J2263" i="1" a="1"/>
  <c r="J2263" i="1" s="1"/>
  <c r="N2265" i="1" a="1"/>
  <c r="N2265" i="1"/>
  <c r="H2265" i="1" a="1"/>
  <c r="H2265" i="1"/>
  <c r="P2269" i="1" a="1"/>
  <c r="P2269" i="1" s="1"/>
  <c r="O2269" i="1" a="1"/>
  <c r="O2269" i="1" s="1"/>
  <c r="N2269" i="1" a="1"/>
  <c r="N2269" i="1" s="1"/>
  <c r="M2269" i="1" a="1"/>
  <c r="M2269" i="1"/>
  <c r="M2267" i="1" a="1"/>
  <c r="M2267" i="1" s="1"/>
  <c r="O2267" i="1" a="1"/>
  <c r="O2267" i="1"/>
  <c r="P2267" i="1" a="1"/>
  <c r="P2267" i="1" s="1"/>
  <c r="F2265" i="1" a="1"/>
  <c r="F2265" i="1" s="1"/>
  <c r="K2263" i="1" a="1"/>
  <c r="K2263" i="1" s="1"/>
  <c r="L2269" i="1" a="1"/>
  <c r="L2269" i="1" s="1"/>
  <c r="H2269" i="1" a="1"/>
  <c r="H2269" i="1"/>
  <c r="J2265" i="1" a="1"/>
  <c r="J2265" i="1" s="1"/>
  <c r="O2261" i="1" a="1"/>
  <c r="O2261" i="1" s="1"/>
  <c r="M2261" i="1" a="1"/>
  <c r="M2261" i="1"/>
  <c r="L2261" i="1" a="1"/>
  <c r="L2261" i="1" s="1"/>
  <c r="F2261" i="1" a="1"/>
  <c r="F2261" i="1" s="1"/>
  <c r="K2261" i="1" a="1"/>
  <c r="K2261" i="1"/>
  <c r="J2261" i="1" a="1"/>
  <c r="J2261" i="1"/>
  <c r="I2261" i="1" a="1"/>
  <c r="I2261" i="1"/>
  <c r="H2261" i="1" a="1"/>
  <c r="H2261" i="1"/>
  <c r="M2260" i="1" a="1"/>
  <c r="M2260" i="1"/>
  <c r="P2260" i="1" a="1"/>
  <c r="P2260" i="1"/>
  <c r="I2260" i="1" a="1"/>
  <c r="I2260" i="1" s="1"/>
  <c r="N2260" i="1" a="1"/>
  <c r="N2260" i="1" s="1"/>
  <c r="L2260" i="1" a="1"/>
  <c r="L2260" i="1"/>
  <c r="Q2260" i="1" a="1"/>
  <c r="Q2260" i="1" s="1"/>
  <c r="I2263" i="1" a="1"/>
  <c r="I2263" i="1" s="1"/>
  <c r="H2263" i="1" a="1"/>
  <c r="H2263" i="1" s="1"/>
  <c r="H2260" i="1" a="1"/>
  <c r="H2260" i="1" s="1"/>
  <c r="G2260" i="1" a="1"/>
  <c r="G2260" i="1"/>
  <c r="J2260" i="1" a="1"/>
  <c r="J2260" i="1" s="1"/>
  <c r="G2263" i="1" a="1"/>
  <c r="G2263" i="1"/>
  <c r="G2261" i="1" a="1"/>
  <c r="G2261" i="1" s="1"/>
  <c r="O2260" i="1" a="1"/>
  <c r="O2260" i="1"/>
  <c r="N2261" i="1" a="1"/>
  <c r="N2261" i="1" s="1"/>
  <c r="Q2258" i="1" a="1"/>
  <c r="Q2258" i="1"/>
  <c r="F2263" i="1" a="1"/>
  <c r="F2263" i="1" s="1"/>
  <c r="P2261" i="1" a="1"/>
  <c r="P2261" i="1" s="1"/>
  <c r="K2260" i="1" a="1"/>
  <c r="K2260" i="1" s="1"/>
  <c r="Q2261" i="1" a="1"/>
  <c r="Q2261" i="1" s="1"/>
  <c r="F2260" i="1" a="1"/>
  <c r="F2260" i="1" s="1"/>
  <c r="P2256" i="1" a="1"/>
  <c r="P2256" i="1" s="1"/>
  <c r="I2256" i="1" a="1"/>
  <c r="I2256" i="1" s="1"/>
  <c r="P2258" i="1" a="1"/>
  <c r="P2258" i="1"/>
  <c r="O2258" i="1" a="1"/>
  <c r="O2258" i="1" s="1"/>
  <c r="N2258" i="1" a="1"/>
  <c r="N2258" i="1" s="1"/>
  <c r="L2258" i="1" a="1"/>
  <c r="L2258" i="1"/>
  <c r="M2258" i="1" a="1"/>
  <c r="M2258" i="1"/>
  <c r="F2258" i="1" a="1"/>
  <c r="F2258" i="1" s="1"/>
  <c r="J2258" i="1" a="1"/>
  <c r="J2258" i="1" s="1"/>
  <c r="M2256" i="1" a="1"/>
  <c r="M2256" i="1" s="1"/>
  <c r="K2256" i="1" a="1"/>
  <c r="K2256" i="1" s="1"/>
  <c r="G2258" i="1" a="1"/>
  <c r="G2258" i="1"/>
  <c r="O2256" i="1" a="1"/>
  <c r="O2256" i="1" s="1"/>
  <c r="N2256" i="1" a="1"/>
  <c r="N2256" i="1"/>
  <c r="L2256" i="1" a="1"/>
  <c r="L2256" i="1" s="1"/>
  <c r="H2258" i="1" a="1"/>
  <c r="H2258" i="1" s="1"/>
  <c r="Q2256" i="1" a="1"/>
  <c r="Q2256" i="1" s="1"/>
  <c r="J2256" i="1" a="1"/>
  <c r="J2256" i="1"/>
  <c r="K2258" i="1" a="1"/>
  <c r="K2258" i="1"/>
  <c r="I2258" i="1" a="1"/>
  <c r="I2258" i="1" s="1"/>
  <c r="K2248" i="1" a="1"/>
  <c r="K2248" i="1" s="1"/>
  <c r="Q2252" i="1" a="1"/>
  <c r="Q2252" i="1"/>
  <c r="G2248" i="1" a="1"/>
  <c r="G2248" i="1"/>
  <c r="L2255" i="1" a="1"/>
  <c r="L2255" i="1"/>
  <c r="J2255" i="1" a="1"/>
  <c r="J2255" i="1" s="1"/>
  <c r="P2250" i="1" a="1"/>
  <c r="P2250" i="1" s="1"/>
  <c r="M2248" i="1" a="1"/>
  <c r="M2248" i="1" s="1"/>
  <c r="H2255" i="1" a="1"/>
  <c r="H2255" i="1"/>
  <c r="L2250" i="1" a="1"/>
  <c r="L2250" i="1" s="1"/>
  <c r="F2250" i="1" a="1"/>
  <c r="F2250" i="1" s="1"/>
  <c r="G2255" i="1" a="1"/>
  <c r="G2255" i="1" s="1"/>
  <c r="M2246" i="1" a="1"/>
  <c r="M2246" i="1" s="1"/>
  <c r="Q2246" i="1" a="1"/>
  <c r="Q2246" i="1"/>
  <c r="O2252" i="1" a="1"/>
  <c r="O2252" i="1"/>
  <c r="L2252" i="1" a="1"/>
  <c r="L2252" i="1" s="1"/>
  <c r="K2252" i="1" a="1"/>
  <c r="K2252" i="1"/>
  <c r="H2252" i="1" a="1"/>
  <c r="H2252" i="1" s="1"/>
  <c r="O2250" i="1" a="1"/>
  <c r="O2250" i="1"/>
  <c r="N2250" i="1" a="1"/>
  <c r="N2250" i="1" s="1"/>
  <c r="M2250" i="1" a="1"/>
  <c r="M2250" i="1" s="1"/>
  <c r="I2250" i="1" a="1"/>
  <c r="I2250" i="1" s="1"/>
  <c r="H2250" i="1" a="1"/>
  <c r="H2250" i="1"/>
  <c r="P2248" i="1" a="1"/>
  <c r="P2248" i="1" s="1"/>
  <c r="I2248" i="1" a="1"/>
  <c r="I2248" i="1"/>
  <c r="J2248" i="1" a="1"/>
  <c r="J2248" i="1"/>
  <c r="K2250" i="1" a="1"/>
  <c r="K2250" i="1" s="1"/>
  <c r="G2250" i="1" a="1"/>
  <c r="G2250" i="1" s="1"/>
  <c r="P2246" i="1" a="1"/>
  <c r="P2246" i="1" s="1"/>
  <c r="J2252" i="1" a="1"/>
  <c r="J2252" i="1"/>
  <c r="H2248" i="1" a="1"/>
  <c r="H2248" i="1" s="1"/>
  <c r="N2246" i="1" a="1"/>
  <c r="N2246" i="1" s="1"/>
  <c r="N2255" i="1" a="1"/>
  <c r="N2255" i="1"/>
  <c r="I2252" i="1" a="1"/>
  <c r="I2252" i="1" s="1"/>
  <c r="L2248" i="1" a="1"/>
  <c r="L2248" i="1"/>
  <c r="J2250" i="1" a="1"/>
  <c r="J2250" i="1" s="1"/>
  <c r="M2255" i="1" a="1"/>
  <c r="M2255" i="1"/>
  <c r="K2255" i="1" a="1"/>
  <c r="K2255" i="1"/>
  <c r="I2255" i="1" a="1"/>
  <c r="I2255" i="1"/>
  <c r="F2255" i="1" a="1"/>
  <c r="F2255" i="1"/>
  <c r="F2252" i="1" a="1"/>
  <c r="F2252" i="1"/>
  <c r="G2252" i="1" a="1"/>
  <c r="G2252" i="1"/>
  <c r="O2248" i="1" a="1"/>
  <c r="O2248" i="1" s="1"/>
  <c r="F2248" i="1" a="1"/>
  <c r="F2248" i="1" s="1"/>
  <c r="N2252" i="1" a="1"/>
  <c r="N2252" i="1" s="1"/>
  <c r="L2246" i="1" a="1"/>
  <c r="L2246" i="1" s="1"/>
  <c r="Q2250" i="1" a="1"/>
  <c r="Q2250" i="1" s="1"/>
  <c r="H2256" i="1" a="1"/>
  <c r="H2256" i="1" s="1"/>
  <c r="G2256" i="1" a="1"/>
  <c r="G2256" i="1"/>
  <c r="F2256" i="1" a="1"/>
  <c r="F2256" i="1" s="1"/>
  <c r="P2252" i="1" a="1"/>
  <c r="P2252" i="1" s="1"/>
  <c r="M2252" i="1" a="1"/>
  <c r="M2252" i="1"/>
  <c r="O2246" i="1" a="1"/>
  <c r="O2246" i="1"/>
  <c r="Q2248" i="1" a="1"/>
  <c r="Q2248" i="1"/>
  <c r="Q2255" i="1" a="1"/>
  <c r="Q2255" i="1"/>
  <c r="P2255" i="1" a="1"/>
  <c r="P2255" i="1"/>
  <c r="O2255" i="1" a="1"/>
  <c r="O2255" i="1"/>
  <c r="N2248" i="1" a="1"/>
  <c r="N2248" i="1" s="1"/>
  <c r="M2244" i="1" a="1"/>
  <c r="M2244" i="1"/>
  <c r="I2239" i="1" a="1"/>
  <c r="I2239" i="1" s="1"/>
  <c r="K2241" i="1" a="1"/>
  <c r="K2241" i="1" s="1"/>
  <c r="J2244" i="1" a="1"/>
  <c r="J2244" i="1" s="1"/>
  <c r="F2242" i="1" a="1"/>
  <c r="F2242" i="1"/>
  <c r="G2239" i="1" a="1"/>
  <c r="G2239" i="1" s="1"/>
  <c r="H2244" i="1" a="1"/>
  <c r="H2244" i="1" s="1"/>
  <c r="Q2239" i="1" a="1"/>
  <c r="Q2239" i="1"/>
  <c r="F2241" i="1" a="1"/>
  <c r="F2241" i="1" s="1"/>
  <c r="M2237" i="1" a="1"/>
  <c r="M2237" i="1" s="1"/>
  <c r="N2242" i="1" a="1"/>
  <c r="N2242" i="1" s="1"/>
  <c r="L2244" i="1" a="1"/>
  <c r="L2244" i="1" s="1"/>
  <c r="G2242" i="1" a="1"/>
  <c r="G2242" i="1" s="1"/>
  <c r="G2244" i="1" a="1"/>
  <c r="G2244" i="1" s="1"/>
  <c r="F2244" i="1" a="1"/>
  <c r="F2244" i="1" s="1"/>
  <c r="P2242" i="1" a="1"/>
  <c r="P2242" i="1"/>
  <c r="O2242" i="1" a="1"/>
  <c r="O2242" i="1"/>
  <c r="N2237" i="1" a="1"/>
  <c r="N2237" i="1" s="1"/>
  <c r="J2242" i="1" a="1"/>
  <c r="J2242" i="1"/>
  <c r="N2241" i="1" a="1"/>
  <c r="N2241" i="1" s="1"/>
  <c r="G2241" i="1" a="1"/>
  <c r="G2241" i="1"/>
  <c r="M2239" i="1" a="1"/>
  <c r="M2239" i="1"/>
  <c r="I2242" i="1" a="1"/>
  <c r="I2242" i="1"/>
  <c r="P2237" i="1" a="1"/>
  <c r="P2237" i="1"/>
  <c r="Q2241" i="1" a="1"/>
  <c r="Q2241" i="1"/>
  <c r="F2239" i="1" a="1"/>
  <c r="F2239" i="1"/>
  <c r="K2244" i="1" a="1"/>
  <c r="K2244" i="1"/>
  <c r="M2241" i="1" a="1"/>
  <c r="M2241" i="1"/>
  <c r="I2244" i="1" a="1"/>
  <c r="I2244" i="1"/>
  <c r="N2239" i="1" a="1"/>
  <c r="N2239" i="1" s="1"/>
  <c r="O2244" i="1" a="1"/>
  <c r="O2244" i="1" s="1"/>
  <c r="Q2242" i="1" a="1"/>
  <c r="Q2242" i="1" s="1"/>
  <c r="M2242" i="1" a="1"/>
  <c r="M2242" i="1"/>
  <c r="O2237" i="1" a="1"/>
  <c r="O2237" i="1" s="1"/>
  <c r="L2241" i="1" a="1"/>
  <c r="L2241" i="1" s="1"/>
  <c r="P2239" i="1" a="1"/>
  <c r="P2239" i="1" s="1"/>
  <c r="K2246" i="1" a="1"/>
  <c r="K2246" i="1" s="1"/>
  <c r="Q2237" i="1" a="1"/>
  <c r="Q2237" i="1" s="1"/>
  <c r="K2242" i="1" a="1"/>
  <c r="K2242" i="1"/>
  <c r="H2242" i="1" a="1"/>
  <c r="H2242" i="1" s="1"/>
  <c r="J2241" i="1" a="1"/>
  <c r="J2241" i="1" s="1"/>
  <c r="O2239" i="1" a="1"/>
  <c r="O2239" i="1" s="1"/>
  <c r="H2241" i="1" a="1"/>
  <c r="H2241" i="1"/>
  <c r="I2241" i="1" a="1"/>
  <c r="I2241" i="1"/>
  <c r="L2239" i="1" a="1"/>
  <c r="L2239" i="1" s="1"/>
  <c r="J2239" i="1" a="1"/>
  <c r="J2239" i="1" s="1"/>
  <c r="J2246" i="1" a="1"/>
  <c r="J2246" i="1"/>
  <c r="I2246" i="1" a="1"/>
  <c r="I2246" i="1" s="1"/>
  <c r="H2246" i="1" a="1"/>
  <c r="H2246" i="1" s="1"/>
  <c r="G2246" i="1" a="1"/>
  <c r="G2246" i="1"/>
  <c r="L2242" i="1" a="1"/>
  <c r="L2242" i="1" s="1"/>
  <c r="F2246" i="1" a="1"/>
  <c r="F2246" i="1" s="1"/>
  <c r="H2239" i="1" a="1"/>
  <c r="H2239" i="1" s="1"/>
  <c r="Q2244" i="1" a="1"/>
  <c r="Q2244" i="1" s="1"/>
  <c r="K2239" i="1" a="1"/>
  <c r="K2239" i="1"/>
  <c r="O2241" i="1" a="1"/>
  <c r="O2241" i="1" s="1"/>
  <c r="P2244" i="1" a="1"/>
  <c r="P2244" i="1" s="1"/>
  <c r="N2244" i="1" a="1"/>
  <c r="N2244" i="1" s="1"/>
  <c r="P2241" i="1" a="1"/>
  <c r="P2241" i="1" s="1"/>
  <c r="I2237" i="1" a="1"/>
  <c r="I2237" i="1" s="1"/>
  <c r="P2236" i="1" a="1"/>
  <c r="P2236" i="1"/>
  <c r="O2236" i="1" a="1"/>
  <c r="O2236" i="1" s="1"/>
  <c r="I2236" i="1" a="1"/>
  <c r="I2236" i="1"/>
  <c r="L2237" i="1" a="1"/>
  <c r="L2237" i="1" s="1"/>
  <c r="K2237" i="1" a="1"/>
  <c r="K2237" i="1"/>
  <c r="J2237" i="1" a="1"/>
  <c r="J2237" i="1" s="1"/>
  <c r="F2237" i="1" a="1"/>
  <c r="F2237" i="1" s="1"/>
  <c r="H2237" i="1" a="1"/>
  <c r="H2237" i="1"/>
  <c r="L2236" i="1" a="1"/>
  <c r="L2236" i="1"/>
  <c r="G2237" i="1" a="1"/>
  <c r="G2237" i="1"/>
  <c r="Q2236" i="1" a="1"/>
  <c r="Q2236" i="1"/>
  <c r="J2236" i="1" a="1"/>
  <c r="J2236" i="1"/>
  <c r="K2236" i="1" a="1"/>
  <c r="K2236" i="1" s="1"/>
  <c r="N2236" i="1" a="1"/>
  <c r="N2236" i="1" s="1"/>
  <c r="M2236" i="1" a="1"/>
  <c r="M2236" i="1" s="1"/>
  <c r="G2236" i="1" a="1"/>
  <c r="G2236" i="1" s="1"/>
  <c r="H2236" i="1" a="1"/>
  <c r="H2236" i="1" s="1"/>
  <c r="F2236" i="1" a="1"/>
  <c r="F2236" i="1" s="1"/>
  <c r="Q1848" i="1" a="1"/>
  <c r="Q1848" i="1" s="1"/>
  <c r="K1848" i="1" a="1"/>
  <c r="K1848" i="1" s="1"/>
  <c r="H1848" i="1" a="1"/>
  <c r="H1848" i="1" s="1"/>
  <c r="J1848" i="1" a="1"/>
  <c r="J1848" i="1" s="1"/>
  <c r="I1848" i="1" a="1"/>
  <c r="I1848" i="1" s="1"/>
  <c r="F1848" i="1" a="1"/>
  <c r="F1848" i="1" s="1"/>
  <c r="P1848" i="1" a="1"/>
  <c r="P1848" i="1" s="1"/>
  <c r="Q1846" i="1" a="1"/>
  <c r="Q1846" i="1"/>
  <c r="P1846" i="1" a="1"/>
  <c r="P1846" i="1" s="1"/>
  <c r="O1848" i="1" a="1"/>
  <c r="O1848" i="1" s="1"/>
  <c r="N1848" i="1" a="1"/>
  <c r="N1848" i="1" s="1"/>
  <c r="L1848" i="1" a="1"/>
  <c r="L1848" i="1" s="1"/>
  <c r="G1848" i="1" a="1"/>
  <c r="G1848" i="1" s="1"/>
  <c r="M1848" i="1" a="1"/>
  <c r="M1848" i="1"/>
  <c r="I1846" i="1" a="1"/>
  <c r="I1846" i="1" s="1"/>
  <c r="L1845" i="1" a="1"/>
  <c r="L1845" i="1" s="1"/>
  <c r="P1845" i="1" a="1"/>
  <c r="P1845" i="1"/>
  <c r="F1845" i="1" a="1"/>
  <c r="F1845" i="1" s="1"/>
  <c r="H1845" i="1" a="1"/>
  <c r="H1845" i="1" s="1"/>
  <c r="M1845" i="1" a="1"/>
  <c r="M1845" i="1" s="1"/>
  <c r="O1845" i="1" a="1"/>
  <c r="O1845" i="1" s="1"/>
  <c r="K1845" i="1" a="1"/>
  <c r="K1845" i="1" s="1"/>
  <c r="Q1845" i="1" a="1"/>
  <c r="Q1845" i="1" s="1"/>
  <c r="K1846" i="1" a="1"/>
  <c r="K1846" i="1" s="1"/>
  <c r="J1846" i="1" a="1"/>
  <c r="J1846" i="1"/>
  <c r="H1846" i="1" a="1"/>
  <c r="H1846" i="1" s="1"/>
  <c r="J1845" i="1" a="1"/>
  <c r="J1845" i="1" s="1"/>
  <c r="G1845" i="1" a="1"/>
  <c r="G1845" i="1" s="1"/>
  <c r="O1846" i="1" a="1"/>
  <c r="O1846" i="1" s="1"/>
  <c r="N1846" i="1" a="1"/>
  <c r="N1846" i="1" s="1"/>
  <c r="M1846" i="1" a="1"/>
  <c r="M1846" i="1" s="1"/>
  <c r="L1846" i="1" a="1"/>
  <c r="L1846" i="1" s="1"/>
  <c r="I1845" i="1" a="1"/>
  <c r="I1845" i="1" s="1"/>
  <c r="G1846" i="1" a="1"/>
  <c r="G1846" i="1"/>
  <c r="F1846" i="1" a="1"/>
  <c r="F1846" i="1"/>
  <c r="N1845" i="1" a="1"/>
  <c r="N1845" i="1" s="1"/>
  <c r="M1842" i="1" a="1"/>
  <c r="M1842" i="1" s="1"/>
  <c r="P1842" i="1" a="1"/>
  <c r="P1842" i="1" s="1"/>
  <c r="O1842" i="1" a="1"/>
  <c r="O1842" i="1"/>
  <c r="Q1842" i="1" a="1"/>
  <c r="Q1842" i="1" s="1"/>
  <c r="N1842" i="1" a="1"/>
  <c r="N1842" i="1"/>
  <c r="K1840" i="1" a="1"/>
  <c r="K1840" i="1" s="1"/>
  <c r="L1842" i="1" a="1"/>
  <c r="L1842" i="1" s="1"/>
  <c r="J1840" i="1" a="1"/>
  <c r="J1840" i="1"/>
  <c r="K1842" i="1" a="1"/>
  <c r="K1842" i="1" s="1"/>
  <c r="M1840" i="1" a="1"/>
  <c r="M1840" i="1" s="1"/>
  <c r="G1842" i="1" a="1"/>
  <c r="G1842" i="1" s="1"/>
  <c r="J1842" i="1" a="1"/>
  <c r="J1842" i="1" s="1"/>
  <c r="I1842" i="1" a="1"/>
  <c r="I1842" i="1" s="1"/>
  <c r="Q1840" i="1" a="1"/>
  <c r="Q1840" i="1"/>
  <c r="H1842" i="1" a="1"/>
  <c r="H1842" i="1" s="1"/>
  <c r="N1840" i="1" a="1"/>
  <c r="N1840" i="1" s="1"/>
  <c r="L1840" i="1" a="1"/>
  <c r="L1840" i="1" s="1"/>
  <c r="F1842" i="1" a="1"/>
  <c r="F1842" i="1" s="1"/>
  <c r="P1840" i="1" a="1"/>
  <c r="P1840" i="1" s="1"/>
  <c r="O1840" i="1" a="1"/>
  <c r="O1840" i="1" s="1"/>
  <c r="L1838" i="1" a="1"/>
  <c r="L1838" i="1"/>
  <c r="H1838" i="1" a="1"/>
  <c r="H1838" i="1" s="1"/>
  <c r="F1838" i="1" a="1"/>
  <c r="F1838" i="1"/>
  <c r="G1834" i="1" a="1"/>
  <c r="G1834" i="1" s="1"/>
  <c r="Q1834" i="1" a="1"/>
  <c r="Q1834" i="1" s="1"/>
  <c r="Q1832" i="1" a="1"/>
  <c r="Q1832" i="1"/>
  <c r="I1838" i="1" a="1"/>
  <c r="I1838" i="1" s="1"/>
  <c r="L1836" i="1" a="1"/>
  <c r="L1836" i="1" s="1"/>
  <c r="K1834" i="1" a="1"/>
  <c r="K1834" i="1"/>
  <c r="J1836" i="1" a="1"/>
  <c r="J1836" i="1" s="1"/>
  <c r="I1840" i="1" a="1"/>
  <c r="I1840" i="1" s="1"/>
  <c r="H1840" i="1" a="1"/>
  <c r="H1840" i="1" s="1"/>
  <c r="F1840" i="1" a="1"/>
  <c r="F1840" i="1" s="1"/>
  <c r="P1836" i="1" a="1"/>
  <c r="P1836" i="1" s="1"/>
  <c r="G1840" i="1" a="1"/>
  <c r="G1840" i="1" s="1"/>
  <c r="O1834" i="1" a="1"/>
  <c r="O1834" i="1" s="1"/>
  <c r="N1836" i="1" a="1"/>
  <c r="N1836" i="1" s="1"/>
  <c r="Q1838" i="1" a="1"/>
  <c r="Q1838" i="1" s="1"/>
  <c r="N1834" i="1" a="1"/>
  <c r="N1834" i="1"/>
  <c r="M1834" i="1" a="1"/>
  <c r="M1834" i="1" s="1"/>
  <c r="P1838" i="1" a="1"/>
  <c r="P1838" i="1" s="1"/>
  <c r="P1834" i="1" a="1"/>
  <c r="P1834" i="1"/>
  <c r="M1838" i="1" a="1"/>
  <c r="M1838" i="1"/>
  <c r="J1834" i="1" a="1"/>
  <c r="J1834" i="1" s="1"/>
  <c r="K1836" i="1" a="1"/>
  <c r="K1836" i="1"/>
  <c r="O1836" i="1" a="1"/>
  <c r="O1836" i="1" s="1"/>
  <c r="G1836" i="1" a="1"/>
  <c r="G1836" i="1"/>
  <c r="J1838" i="1" a="1"/>
  <c r="J1838" i="1" s="1"/>
  <c r="O1838" i="1" a="1"/>
  <c r="O1838" i="1" s="1"/>
  <c r="N1838" i="1" a="1"/>
  <c r="N1838" i="1" s="1"/>
  <c r="K1838" i="1" a="1"/>
  <c r="K1838" i="1" s="1"/>
  <c r="G1838" i="1" a="1"/>
  <c r="G1838" i="1" s="1"/>
  <c r="Q1836" i="1" a="1"/>
  <c r="Q1836" i="1"/>
  <c r="H1836" i="1" a="1"/>
  <c r="H1836" i="1"/>
  <c r="I1836" i="1" a="1"/>
  <c r="I1836" i="1" s="1"/>
  <c r="I1834" i="1" a="1"/>
  <c r="I1834" i="1" s="1"/>
  <c r="M1836" i="1" a="1"/>
  <c r="M1836" i="1"/>
  <c r="F1836" i="1" a="1"/>
  <c r="F1836" i="1" s="1"/>
  <c r="L1834" i="1" a="1"/>
  <c r="L1834" i="1" s="1"/>
  <c r="H1834" i="1" a="1"/>
  <c r="H1834" i="1" s="1"/>
  <c r="F1834" i="1" a="1"/>
  <c r="F1834" i="1" s="1"/>
  <c r="L1829" i="1" a="1"/>
  <c r="L1829" i="1" s="1"/>
  <c r="P1831" i="1" a="1"/>
  <c r="P1831" i="1"/>
  <c r="G1831" i="1" a="1"/>
  <c r="G1831" i="1"/>
  <c r="O1829" i="1" a="1"/>
  <c r="O1829" i="1" s="1"/>
  <c r="P1832" i="1" a="1"/>
  <c r="P1832" i="1" s="1"/>
  <c r="O1832" i="1" a="1"/>
  <c r="O1832" i="1" s="1"/>
  <c r="N1832" i="1" a="1"/>
  <c r="N1832" i="1"/>
  <c r="M1832" i="1" a="1"/>
  <c r="M1832" i="1"/>
  <c r="N1829" i="1" a="1"/>
  <c r="N1829" i="1" s="1"/>
  <c r="L1832" i="1" a="1"/>
  <c r="L1832" i="1" s="1"/>
  <c r="K1832" i="1" a="1"/>
  <c r="K1832" i="1" s="1"/>
  <c r="J1832" i="1" a="1"/>
  <c r="J1832" i="1"/>
  <c r="I1832" i="1" a="1"/>
  <c r="I1832" i="1" s="1"/>
  <c r="J1829" i="1" a="1"/>
  <c r="J1829" i="1"/>
  <c r="G1832" i="1" a="1"/>
  <c r="G1832" i="1" s="1"/>
  <c r="N1831" i="1" a="1"/>
  <c r="N1831" i="1"/>
  <c r="L1831" i="1" a="1"/>
  <c r="L1831" i="1" s="1"/>
  <c r="H1832" i="1" a="1"/>
  <c r="H1832" i="1" s="1"/>
  <c r="F1832" i="1" a="1"/>
  <c r="F1832" i="1"/>
  <c r="Q1831" i="1" a="1"/>
  <c r="Q1831" i="1" s="1"/>
  <c r="O1831" i="1" a="1"/>
  <c r="O1831" i="1" s="1"/>
  <c r="J1831" i="1" a="1"/>
  <c r="J1831" i="1"/>
  <c r="M1831" i="1" a="1"/>
  <c r="M1831" i="1"/>
  <c r="K1831" i="1" a="1"/>
  <c r="K1831" i="1" s="1"/>
  <c r="I1831" i="1" a="1"/>
  <c r="I1831" i="1" s="1"/>
  <c r="H1831" i="1" a="1"/>
  <c r="H1831" i="1"/>
  <c r="P1829" i="1" a="1"/>
  <c r="P1829" i="1" s="1"/>
  <c r="K1829" i="1" a="1"/>
  <c r="K1829" i="1"/>
  <c r="I1829" i="1" a="1"/>
  <c r="I1829" i="1" s="1"/>
  <c r="M1829" i="1" a="1"/>
  <c r="M1829" i="1" s="1"/>
  <c r="F1831" i="1" a="1"/>
  <c r="F1831" i="1"/>
  <c r="Q1829" i="1" a="1"/>
  <c r="Q1829" i="1" s="1"/>
  <c r="Q1827" i="1" a="1"/>
  <c r="Q1827" i="1"/>
  <c r="P1827" i="1" a="1"/>
  <c r="P1827" i="1"/>
  <c r="O1826" i="1" a="1"/>
  <c r="O1826" i="1"/>
  <c r="K1827" i="1" a="1"/>
  <c r="K1827" i="1" s="1"/>
  <c r="N1827" i="1" a="1"/>
  <c r="N1827" i="1" s="1"/>
  <c r="I1827" i="1" a="1"/>
  <c r="I1827" i="1"/>
  <c r="F1827" i="1" a="1"/>
  <c r="F1827" i="1" s="1"/>
  <c r="L1826" i="1" a="1"/>
  <c r="L1826" i="1"/>
  <c r="O1827" i="1" a="1"/>
  <c r="O1827" i="1" s="1"/>
  <c r="L1827" i="1" a="1"/>
  <c r="L1827" i="1" s="1"/>
  <c r="Q1826" i="1" a="1"/>
  <c r="Q1826" i="1" s="1"/>
  <c r="H1827" i="1" a="1"/>
  <c r="H1827" i="1"/>
  <c r="J1826" i="1" a="1"/>
  <c r="J1826" i="1"/>
  <c r="H1829" i="1" a="1"/>
  <c r="H1829" i="1" s="1"/>
  <c r="F1826" i="1" a="1"/>
  <c r="F1826" i="1"/>
  <c r="M1827" i="1" a="1"/>
  <c r="M1827" i="1" s="1"/>
  <c r="I1826" i="1" a="1"/>
  <c r="I1826" i="1"/>
  <c r="H1826" i="1" a="1"/>
  <c r="H1826" i="1"/>
  <c r="G1829" i="1" a="1"/>
  <c r="G1829" i="1" s="1"/>
  <c r="F1829" i="1" a="1"/>
  <c r="F1829" i="1" s="1"/>
  <c r="G1826" i="1" a="1"/>
  <c r="G1826" i="1" s="1"/>
  <c r="M1826" i="1" a="1"/>
  <c r="M1826" i="1"/>
  <c r="P1826" i="1" a="1"/>
  <c r="P1826" i="1" s="1"/>
  <c r="J1827" i="1" a="1"/>
  <c r="J1827" i="1" s="1"/>
  <c r="N1826" i="1" a="1"/>
  <c r="N1826" i="1"/>
  <c r="G1827" i="1" a="1"/>
  <c r="G1827" i="1" s="1"/>
  <c r="K1826" i="1" a="1"/>
  <c r="K1826" i="1"/>
  <c r="P1041" i="1" a="1"/>
  <c r="P1041" i="1"/>
  <c r="Q1039" i="1" a="1"/>
  <c r="Q1039" i="1" s="1"/>
  <c r="F1039" i="1" a="1"/>
  <c r="F1039" i="1" s="1"/>
  <c r="F1032" i="1" a="1"/>
  <c r="F1032" i="1"/>
  <c r="K1032" i="1" a="1"/>
  <c r="K1032" i="1" s="1"/>
  <c r="N1039" i="1" a="1"/>
  <c r="N1039" i="1"/>
  <c r="G1032" i="1" a="1"/>
  <c r="G1032" i="1" s="1"/>
  <c r="J1032" i="1" a="1"/>
  <c r="J1032" i="1" s="1"/>
  <c r="M1041" i="1" a="1"/>
  <c r="M1041" i="1" s="1"/>
  <c r="G1041" i="1" a="1"/>
  <c r="G1041" i="1" s="1"/>
  <c r="O1039" i="1" a="1"/>
  <c r="O1039" i="1" s="1"/>
  <c r="M1032" i="1" a="1"/>
  <c r="M1032" i="1" s="1"/>
  <c r="I1041" i="1" a="1"/>
  <c r="I1041" i="1" s="1"/>
  <c r="Q1032" i="1" a="1"/>
  <c r="Q1032" i="1"/>
  <c r="K1039" i="1" a="1"/>
  <c r="K1039" i="1" s="1"/>
  <c r="F1041" i="1" a="1"/>
  <c r="F1041" i="1"/>
  <c r="P1039" i="1" a="1"/>
  <c r="P1039" i="1" s="1"/>
  <c r="N1032" i="1" a="1"/>
  <c r="N1032" i="1" s="1"/>
  <c r="H1041" i="1" a="1"/>
  <c r="H1041" i="1" s="1"/>
  <c r="I1032" i="1" a="1"/>
  <c r="I1032" i="1"/>
  <c r="P1032" i="1" a="1"/>
  <c r="P1032" i="1" s="1"/>
  <c r="M1039" i="1" a="1"/>
  <c r="M1039" i="1" s="1"/>
  <c r="L1039" i="1" a="1"/>
  <c r="L1039" i="1"/>
  <c r="H1032" i="1" a="1"/>
  <c r="H1032" i="1" s="1"/>
  <c r="Q1041" i="1" a="1"/>
  <c r="Q1041" i="1" s="1"/>
  <c r="J1039" i="1" a="1"/>
  <c r="J1039" i="1" s="1"/>
  <c r="O1041" i="1" a="1"/>
  <c r="O1041" i="1"/>
  <c r="L1041" i="1" a="1"/>
  <c r="L1041" i="1"/>
  <c r="I1039" i="1" a="1"/>
  <c r="I1039" i="1"/>
  <c r="H1039" i="1" a="1"/>
  <c r="H1039" i="1" s="1"/>
  <c r="O1032" i="1" a="1"/>
  <c r="O1032" i="1" s="1"/>
  <c r="N1041" i="1" a="1"/>
  <c r="N1041" i="1"/>
  <c r="L1032" i="1" a="1"/>
  <c r="L1032" i="1" s="1"/>
  <c r="G1039" i="1" a="1"/>
  <c r="G1039" i="1"/>
  <c r="K1041" i="1" a="1"/>
  <c r="K1041" i="1" s="1"/>
  <c r="J1041" i="1" a="1"/>
  <c r="J1041" i="1" s="1"/>
  <c r="G1027" i="1" a="1"/>
  <c r="G1027" i="1" s="1"/>
  <c r="O1024" i="1" a="1"/>
  <c r="O1024" i="1" s="1"/>
  <c r="J1024" i="1" a="1"/>
  <c r="J1024" i="1"/>
  <c r="H1024" i="1" a="1"/>
  <c r="H1024" i="1" s="1"/>
  <c r="G1024" i="1" a="1"/>
  <c r="G1024" i="1" s="1"/>
  <c r="H1027" i="1" a="1"/>
  <c r="H1027" i="1" s="1"/>
  <c r="P1024" i="1" a="1"/>
  <c r="P1024" i="1" s="1"/>
  <c r="N1027" i="1" a="1"/>
  <c r="N1027" i="1" s="1"/>
  <c r="Q1024" i="1" a="1"/>
  <c r="Q1024" i="1"/>
  <c r="L1024" i="1" a="1"/>
  <c r="L1024" i="1"/>
  <c r="K1024" i="1" a="1"/>
  <c r="K1024" i="1" s="1"/>
  <c r="J1027" i="1" a="1"/>
  <c r="J1027" i="1" s="1"/>
  <c r="N1029" i="1" a="1"/>
  <c r="N1029" i="1" s="1"/>
  <c r="Q1029" i="1" a="1"/>
  <c r="Q1029" i="1" s="1"/>
  <c r="P1029" i="1" a="1"/>
  <c r="P1029" i="1"/>
  <c r="O1029" i="1" a="1"/>
  <c r="O1029" i="1" s="1"/>
  <c r="M1027" i="1" a="1"/>
  <c r="M1027" i="1" s="1"/>
  <c r="L1027" i="1" a="1"/>
  <c r="L1027" i="1" s="1"/>
  <c r="I1027" i="1" a="1"/>
  <c r="I1027" i="1" s="1"/>
  <c r="H1029" i="1" a="1"/>
  <c r="H1029" i="1" s="1"/>
  <c r="M1029" i="1" a="1"/>
  <c r="M1029" i="1" s="1"/>
  <c r="L1029" i="1" a="1"/>
  <c r="L1029" i="1" s="1"/>
  <c r="K1029" i="1" a="1"/>
  <c r="K1029" i="1" s="1"/>
  <c r="J1029" i="1" a="1"/>
  <c r="J1029" i="1" s="1"/>
  <c r="I1029" i="1" a="1"/>
  <c r="I1029" i="1"/>
  <c r="G1029" i="1" a="1"/>
  <c r="G1029" i="1"/>
  <c r="F1024" i="1" a="1"/>
  <c r="F1024" i="1"/>
  <c r="F1029" i="1" a="1"/>
  <c r="F1029" i="1" s="1"/>
  <c r="F1027" i="1" a="1"/>
  <c r="F1027" i="1"/>
  <c r="K1027" i="1" a="1"/>
  <c r="K1027" i="1" s="1"/>
  <c r="I1024" i="1" a="1"/>
  <c r="I1024" i="1" s="1"/>
  <c r="M1024" i="1" a="1"/>
  <c r="M1024" i="1" s="1"/>
  <c r="N1024" i="1" a="1"/>
  <c r="N1024" i="1" s="1"/>
  <c r="Q1027" i="1" a="1"/>
  <c r="Q1027" i="1" s="1"/>
  <c r="P1027" i="1" a="1"/>
  <c r="P1027" i="1" s="1"/>
  <c r="O1027" i="1" a="1"/>
  <c r="O1027" i="1" s="1"/>
  <c r="Q998" i="1" a="1"/>
  <c r="Q998" i="1" s="1"/>
  <c r="L998" i="1" a="1"/>
  <c r="L998" i="1"/>
  <c r="H999" i="1" a="1"/>
  <c r="H999" i="1"/>
  <c r="I998" i="1" a="1"/>
  <c r="I998" i="1"/>
  <c r="Q999" i="1" a="1"/>
  <c r="Q999" i="1"/>
  <c r="L999" i="1" a="1"/>
  <c r="L999" i="1" s="1"/>
  <c r="M998" i="1" a="1"/>
  <c r="M998" i="1" s="1"/>
  <c r="Q1008" i="1" a="1"/>
  <c r="Q1008" i="1" s="1"/>
  <c r="P1008" i="1" a="1"/>
  <c r="P1008" i="1"/>
  <c r="P1054" i="1" s="1" a="1"/>
  <c r="P1054" i="1" s="1"/>
  <c r="I1008" i="1" a="1"/>
  <c r="I1008" i="1" s="1"/>
  <c r="I1054" i="1" s="1" a="1"/>
  <c r="I1054" i="1" s="1"/>
  <c r="F1008" i="1" a="1"/>
  <c r="F1008" i="1" s="1"/>
  <c r="F1054" i="1" s="1" a="1"/>
  <c r="F1054" i="1" s="1"/>
  <c r="I999" i="1" a="1"/>
  <c r="I999" i="1" s="1"/>
  <c r="I1051" i="1" s="1" a="1"/>
  <c r="I1051" i="1" s="1"/>
  <c r="F998" i="1" a="1"/>
  <c r="F998" i="1" s="1"/>
  <c r="N999" i="1" a="1"/>
  <c r="N999" i="1" s="1"/>
  <c r="N1051" i="1" s="1" a="1"/>
  <c r="N1051" i="1" s="1"/>
  <c r="O1008" i="1" a="1"/>
  <c r="O1008" i="1" s="1"/>
  <c r="O1054" i="1" s="1" a="1"/>
  <c r="O1054" i="1" s="1"/>
  <c r="L1008" i="1" a="1"/>
  <c r="L1008" i="1" s="1"/>
  <c r="K1008" i="1" a="1"/>
  <c r="K1008" i="1" s="1"/>
  <c r="J998" i="1" a="1"/>
  <c r="J998" i="1" s="1"/>
  <c r="M1008" i="1" a="1"/>
  <c r="M1008" i="1" s="1"/>
  <c r="M1054" i="1" s="1" a="1"/>
  <c r="M1054" i="1" s="1"/>
  <c r="H998" i="1" a="1"/>
  <c r="H998" i="1" s="1"/>
  <c r="G1008" i="1" a="1"/>
  <c r="G1008" i="1"/>
  <c r="G1054" i="1" s="1" a="1"/>
  <c r="G1054" i="1" s="1"/>
  <c r="K998" i="1" a="1"/>
  <c r="K998" i="1" s="1"/>
  <c r="O999" i="1" a="1"/>
  <c r="O999" i="1"/>
  <c r="M999" i="1" a="1"/>
  <c r="M999" i="1" s="1"/>
  <c r="M1051" i="1" s="1" a="1"/>
  <c r="M1051" i="1" s="1"/>
  <c r="K999" i="1" a="1"/>
  <c r="K999" i="1" s="1"/>
  <c r="G998" i="1" a="1"/>
  <c r="G998" i="1"/>
  <c r="P998" i="1" a="1"/>
  <c r="P998" i="1"/>
  <c r="N1008" i="1" a="1"/>
  <c r="N1008" i="1"/>
  <c r="N1054" i="1" s="1" a="1"/>
  <c r="N1054" i="1" s="1"/>
  <c r="G999" i="1" a="1"/>
  <c r="G999" i="1" s="1"/>
  <c r="G1051" i="1" s="1" a="1"/>
  <c r="G1051" i="1" s="1"/>
  <c r="J999" i="1" a="1"/>
  <c r="J999" i="1"/>
  <c r="J1051" i="1" s="1" a="1"/>
  <c r="J1051" i="1" s="1"/>
  <c r="N998" i="1" a="1"/>
  <c r="N998" i="1" s="1"/>
  <c r="H1008" i="1" a="1"/>
  <c r="H1008" i="1" s="1"/>
  <c r="H1054" i="1" s="1" a="1"/>
  <c r="H1054" i="1" s="1"/>
  <c r="J1008" i="1" a="1"/>
  <c r="J1008" i="1"/>
  <c r="F999" i="1" a="1"/>
  <c r="F999" i="1" s="1"/>
  <c r="O998" i="1" a="1"/>
  <c r="O998" i="1" s="1"/>
  <c r="P999" i="1" a="1"/>
  <c r="P999" i="1" s="1"/>
  <c r="P985" i="1" a="1"/>
  <c r="P985" i="1" s="1"/>
  <c r="L985" i="1" a="1"/>
  <c r="L985" i="1"/>
  <c r="H991" i="1" a="1"/>
  <c r="H991" i="1" s="1"/>
  <c r="Q985" i="1" a="1"/>
  <c r="Q985" i="1"/>
  <c r="J991" i="1" a="1"/>
  <c r="J991" i="1"/>
  <c r="G991" i="1" a="1"/>
  <c r="G991" i="1"/>
  <c r="K991" i="1" a="1"/>
  <c r="K991" i="1"/>
  <c r="Q991" i="1" a="1"/>
  <c r="Q991" i="1" s="1"/>
  <c r="P991" i="1" a="1"/>
  <c r="P991" i="1" s="1"/>
  <c r="O991" i="1" a="1"/>
  <c r="O991" i="1" s="1"/>
  <c r="N991" i="1" a="1"/>
  <c r="N991" i="1" s="1"/>
  <c r="N985" i="1" a="1"/>
  <c r="N985" i="1" s="1"/>
  <c r="M991" i="1" a="1"/>
  <c r="M991" i="1"/>
  <c r="L991" i="1" a="1"/>
  <c r="L991" i="1" s="1"/>
  <c r="I991" i="1" a="1"/>
  <c r="I991" i="1" s="1"/>
  <c r="M985" i="1" a="1"/>
  <c r="M985" i="1"/>
  <c r="F991" i="1" a="1"/>
  <c r="F991" i="1"/>
  <c r="O985" i="1" a="1"/>
  <c r="O985" i="1"/>
  <c r="I985" i="1" a="1"/>
  <c r="I985" i="1" s="1"/>
  <c r="H985" i="1" a="1"/>
  <c r="H985" i="1"/>
  <c r="F985" i="1" a="1"/>
  <c r="F985" i="1" s="1"/>
  <c r="K985" i="1" a="1"/>
  <c r="K985" i="1" s="1"/>
  <c r="J985" i="1" a="1"/>
  <c r="J985" i="1" s="1"/>
  <c r="G985" i="1" a="1"/>
  <c r="G985" i="1"/>
  <c r="I979" i="1" a="1"/>
  <c r="I979" i="1"/>
  <c r="I1053" i="1" s="1" a="1"/>
  <c r="I1053" i="1" s="1"/>
  <c r="G976" i="1" a="1"/>
  <c r="G976" i="1" s="1"/>
  <c r="N978" i="1" a="1"/>
  <c r="N978" i="1" s="1"/>
  <c r="M978" i="1" a="1"/>
  <c r="M978" i="1" s="1"/>
  <c r="L978" i="1" a="1"/>
  <c r="L978" i="1"/>
  <c r="I975" i="1" a="1"/>
  <c r="I975" i="1"/>
  <c r="I976" i="1" a="1"/>
  <c r="I976" i="1"/>
  <c r="J978" i="1" a="1"/>
  <c r="J978" i="1" s="1"/>
  <c r="J975" i="1" a="1"/>
  <c r="J975" i="1" s="1"/>
  <c r="Q979" i="1" a="1"/>
  <c r="Q979" i="1"/>
  <c r="O979" i="1" a="1"/>
  <c r="O979" i="1" s="1"/>
  <c r="O1053" i="1" s="1" a="1"/>
  <c r="O1053" i="1" s="1"/>
  <c r="M979" i="1" a="1"/>
  <c r="M979" i="1"/>
  <c r="K978" i="1" a="1"/>
  <c r="K978" i="1" s="1"/>
  <c r="L979" i="1" a="1"/>
  <c r="L979" i="1" s="1"/>
  <c r="H978" i="1" a="1"/>
  <c r="H978" i="1"/>
  <c r="L976" i="1" a="1"/>
  <c r="L976" i="1" s="1"/>
  <c r="K976" i="1" a="1"/>
  <c r="K976" i="1"/>
  <c r="M975" i="1" a="1"/>
  <c r="M975" i="1" s="1"/>
  <c r="G975" i="1" a="1"/>
  <c r="G975" i="1" s="1"/>
  <c r="H979" i="1" a="1"/>
  <c r="H979" i="1" s="1"/>
  <c r="H1053" i="1" s="1" a="1"/>
  <c r="H1053" i="1" s="1"/>
  <c r="P976" i="1" a="1"/>
  <c r="P976" i="1" s="1"/>
  <c r="P975" i="1" a="1"/>
  <c r="P975" i="1" s="1"/>
  <c r="Q975" i="1" a="1"/>
  <c r="Q975" i="1"/>
  <c r="K975" i="1" a="1"/>
  <c r="K975" i="1" s="1"/>
  <c r="O975" i="1" a="1"/>
  <c r="O975" i="1" s="1"/>
  <c r="N979" i="1" a="1"/>
  <c r="N979" i="1"/>
  <c r="N1053" i="1" s="1" a="1"/>
  <c r="N1053" i="1" s="1"/>
  <c r="L975" i="1" a="1"/>
  <c r="L975" i="1" s="1"/>
  <c r="Q978" i="1" a="1"/>
  <c r="Q978" i="1"/>
  <c r="P978" i="1" a="1"/>
  <c r="P978" i="1" s="1"/>
  <c r="I978" i="1" a="1"/>
  <c r="I978" i="1" s="1"/>
  <c r="M976" i="1" a="1"/>
  <c r="M976" i="1"/>
  <c r="P979" i="1" a="1"/>
  <c r="P979" i="1" s="1"/>
  <c r="Q976" i="1" a="1"/>
  <c r="Q976" i="1" s="1"/>
  <c r="G978" i="1" a="1"/>
  <c r="G978" i="1"/>
  <c r="G979" i="1" a="1"/>
  <c r="G979" i="1" s="1"/>
  <c r="O976" i="1" a="1"/>
  <c r="O976" i="1"/>
  <c r="N976" i="1" a="1"/>
  <c r="N976" i="1"/>
  <c r="J979" i="1" a="1"/>
  <c r="J979" i="1"/>
  <c r="F979" i="1" a="1"/>
  <c r="F979" i="1" s="1"/>
  <c r="F1053" i="1" s="1" a="1"/>
  <c r="F1053" i="1" s="1"/>
  <c r="F978" i="1" a="1"/>
  <c r="F978" i="1"/>
  <c r="J976" i="1" a="1"/>
  <c r="J976" i="1"/>
  <c r="N975" i="1" a="1"/>
  <c r="N975" i="1"/>
  <c r="F976" i="1" a="1"/>
  <c r="F976" i="1" s="1"/>
  <c r="F975" i="1" a="1"/>
  <c r="F975" i="1" s="1"/>
  <c r="O978" i="1" a="1"/>
  <c r="O978" i="1"/>
  <c r="H976" i="1" a="1"/>
  <c r="H976" i="1" s="1"/>
  <c r="K979" i="1" a="1"/>
  <c r="K979" i="1"/>
  <c r="H975" i="1" a="1"/>
  <c r="H975" i="1"/>
  <c r="P928" i="1" a="1"/>
  <c r="P928" i="1"/>
  <c r="O928" i="1" a="1"/>
  <c r="O928" i="1" s="1"/>
  <c r="N928" i="1" a="1"/>
  <c r="N928" i="1"/>
  <c r="Q928" i="1" a="1"/>
  <c r="Q928" i="1"/>
  <c r="M928" i="1" a="1"/>
  <c r="M928" i="1"/>
  <c r="K928" i="1" a="1"/>
  <c r="K928" i="1" s="1"/>
  <c r="J928" i="1" a="1"/>
  <c r="J928" i="1"/>
  <c r="I928" i="1" a="1"/>
  <c r="I928" i="1"/>
  <c r="H916" i="1" a="1"/>
  <c r="H916" i="1" s="1"/>
  <c r="H928" i="1" a="1"/>
  <c r="H928" i="1" s="1"/>
  <c r="J916" i="1" a="1"/>
  <c r="J916" i="1" s="1"/>
  <c r="L916" i="1" a="1"/>
  <c r="L916" i="1" s="1"/>
  <c r="G916" i="1" a="1"/>
  <c r="G916" i="1" s="1"/>
  <c r="M914" i="1" a="1"/>
  <c r="M914" i="1"/>
  <c r="P914" i="1" a="1"/>
  <c r="P914" i="1" s="1"/>
  <c r="I914" i="1" a="1"/>
  <c r="I914" i="1" s="1"/>
  <c r="G914" i="1" a="1"/>
  <c r="G914" i="1" s="1"/>
  <c r="L928" i="1" a="1"/>
  <c r="L928" i="1"/>
  <c r="G928" i="1" a="1"/>
  <c r="G928" i="1"/>
  <c r="N916" i="1" a="1"/>
  <c r="N916" i="1"/>
  <c r="N914" i="1" a="1"/>
  <c r="N914" i="1" s="1"/>
  <c r="M916" i="1" a="1"/>
  <c r="M916" i="1" s="1"/>
  <c r="K916" i="1" a="1"/>
  <c r="K916" i="1" s="1"/>
  <c r="H914" i="1" a="1"/>
  <c r="H914" i="1" s="1"/>
  <c r="F916" i="1" a="1"/>
  <c r="F916" i="1"/>
  <c r="I916" i="1" a="1"/>
  <c r="I916" i="1" s="1"/>
  <c r="O914" i="1" a="1"/>
  <c r="O914" i="1" s="1"/>
  <c r="P916" i="1" a="1"/>
  <c r="P916" i="1" s="1"/>
  <c r="F914" i="1" a="1"/>
  <c r="F914" i="1" s="1"/>
  <c r="Q914" i="1" a="1"/>
  <c r="Q914" i="1"/>
  <c r="K914" i="1" a="1"/>
  <c r="K914" i="1"/>
  <c r="Q916" i="1" a="1"/>
  <c r="Q916" i="1" s="1"/>
  <c r="L914" i="1" a="1"/>
  <c r="L914" i="1"/>
  <c r="J914" i="1" a="1"/>
  <c r="J914" i="1"/>
  <c r="O916" i="1" a="1"/>
  <c r="O916" i="1"/>
  <c r="F928" i="1" a="1"/>
  <c r="F928" i="1" s="1"/>
  <c r="L885" i="1" a="1"/>
  <c r="L885" i="1" s="1"/>
  <c r="G885" i="1" a="1"/>
  <c r="G885" i="1" s="1"/>
  <c r="J884" i="1" a="1"/>
  <c r="J884" i="1"/>
  <c r="F884" i="1" a="1"/>
  <c r="F884" i="1" s="1"/>
  <c r="L884" i="1" a="1"/>
  <c r="L884" i="1"/>
  <c r="M896" i="1" a="1"/>
  <c r="M896" i="1"/>
  <c r="F885" i="1" a="1"/>
  <c r="F885" i="1"/>
  <c r="F896" i="1" a="1"/>
  <c r="F896" i="1" s="1"/>
  <c r="P884" i="1" a="1"/>
  <c r="P884" i="1"/>
  <c r="O885" i="1" a="1"/>
  <c r="O885" i="1" s="1"/>
  <c r="I885" i="1" a="1"/>
  <c r="I885" i="1" s="1"/>
  <c r="N884" i="1" a="1"/>
  <c r="N884" i="1"/>
  <c r="M884" i="1" a="1"/>
  <c r="M884" i="1"/>
  <c r="M885" i="1" a="1"/>
  <c r="M885" i="1"/>
  <c r="J896" i="1" a="1"/>
  <c r="J896" i="1" s="1"/>
  <c r="K896" i="1" a="1"/>
  <c r="K896" i="1" s="1"/>
  <c r="H896" i="1" a="1"/>
  <c r="H896" i="1" s="1"/>
  <c r="I896" i="1" a="1"/>
  <c r="I896" i="1" s="1"/>
  <c r="G896" i="1" a="1"/>
  <c r="G896" i="1" s="1"/>
  <c r="P885" i="1" a="1"/>
  <c r="P885" i="1"/>
  <c r="H885" i="1" a="1"/>
  <c r="H885" i="1" s="1"/>
  <c r="I884" i="1" a="1"/>
  <c r="I884" i="1" s="1"/>
  <c r="O884" i="1" a="1"/>
  <c r="O884" i="1"/>
  <c r="J885" i="1" a="1"/>
  <c r="J885" i="1" s="1"/>
  <c r="Q884" i="1" a="1"/>
  <c r="Q884" i="1"/>
  <c r="H884" i="1" a="1"/>
  <c r="H884" i="1" s="1"/>
  <c r="P896" i="1" a="1"/>
  <c r="P896" i="1"/>
  <c r="P925" i="1" s="1"/>
  <c r="P924" i="1" s="1"/>
  <c r="L896" i="1" a="1"/>
  <c r="L896" i="1"/>
  <c r="L925" i="1" s="1"/>
  <c r="L924" i="1" s="1"/>
  <c r="Q885" i="1" a="1"/>
  <c r="Q885" i="1"/>
  <c r="N885" i="1" a="1"/>
  <c r="N885" i="1" s="1"/>
  <c r="Q896" i="1" a="1"/>
  <c r="Q896" i="1" s="1"/>
  <c r="G884" i="1" a="1"/>
  <c r="G884" i="1" s="1"/>
  <c r="K884" i="1" a="1"/>
  <c r="K884" i="1"/>
  <c r="O896" i="1" a="1"/>
  <c r="O896" i="1" s="1"/>
  <c r="K885" i="1" a="1"/>
  <c r="K885" i="1" s="1"/>
  <c r="N896" i="1" a="1"/>
  <c r="N896" i="1" s="1"/>
  <c r="K806" i="1" a="1"/>
  <c r="K806" i="1"/>
  <c r="O804" i="1" a="1"/>
  <c r="O804" i="1"/>
  <c r="O816" i="1" a="1"/>
  <c r="O816" i="1"/>
  <c r="J804" i="1" a="1"/>
  <c r="J804" i="1" s="1"/>
  <c r="H806" i="1" a="1"/>
  <c r="H806" i="1"/>
  <c r="N804" i="1" a="1"/>
  <c r="N804" i="1"/>
  <c r="L806" i="1" a="1"/>
  <c r="L806" i="1"/>
  <c r="F806" i="1" a="1"/>
  <c r="F806" i="1" s="1"/>
  <c r="M804" i="1" a="1"/>
  <c r="M804" i="1"/>
  <c r="K804" i="1" a="1"/>
  <c r="K804" i="1"/>
  <c r="O806" i="1" a="1"/>
  <c r="O806" i="1"/>
  <c r="L804" i="1" a="1"/>
  <c r="L804" i="1" s="1"/>
  <c r="Q806" i="1" a="1"/>
  <c r="Q806" i="1" s="1"/>
  <c r="P804" i="1" a="1"/>
  <c r="P804" i="1" s="1"/>
  <c r="P806" i="1" a="1"/>
  <c r="P806" i="1" s="1"/>
  <c r="Q804" i="1" a="1"/>
  <c r="Q804" i="1"/>
  <c r="I806" i="1" a="1"/>
  <c r="I806" i="1" s="1"/>
  <c r="I804" i="1" a="1"/>
  <c r="I804" i="1" s="1"/>
  <c r="N806" i="1" a="1"/>
  <c r="N806" i="1"/>
  <c r="G806" i="1" a="1"/>
  <c r="G806" i="1"/>
  <c r="J806" i="1" a="1"/>
  <c r="J806" i="1" s="1"/>
  <c r="M806" i="1" a="1"/>
  <c r="M806" i="1"/>
  <c r="P802" i="1" a="1"/>
  <c r="P802" i="1" s="1"/>
  <c r="N802" i="1" a="1"/>
  <c r="N802" i="1" s="1"/>
  <c r="G802" i="1" a="1"/>
  <c r="G802" i="1" s="1"/>
  <c r="F802" i="1" a="1"/>
  <c r="F802" i="1" s="1"/>
  <c r="N780" i="1" a="1"/>
  <c r="N780" i="1" s="1"/>
  <c r="Q780" i="1" a="1"/>
  <c r="Q780" i="1"/>
  <c r="J802" i="1" a="1"/>
  <c r="J802" i="1"/>
  <c r="O802" i="1" a="1"/>
  <c r="O802" i="1" s="1"/>
  <c r="L802" i="1" a="1"/>
  <c r="L802" i="1" s="1"/>
  <c r="K802" i="1" a="1"/>
  <c r="K802" i="1" s="1"/>
  <c r="Q802" i="1" a="1"/>
  <c r="Q802" i="1" s="1"/>
  <c r="P780" i="1" a="1"/>
  <c r="P780" i="1"/>
  <c r="P779" i="1" s="1"/>
  <c r="P783" i="1" s="1"/>
  <c r="J780" i="1" a="1"/>
  <c r="J780" i="1"/>
  <c r="J779" i="1" s="1"/>
  <c r="I802" i="1" a="1"/>
  <c r="I802" i="1" s="1"/>
  <c r="H804" i="1" a="1"/>
  <c r="H804" i="1"/>
  <c r="G804" i="1" a="1"/>
  <c r="G804" i="1" s="1"/>
  <c r="H802" i="1" a="1"/>
  <c r="H802" i="1" s="1"/>
  <c r="K780" i="1" a="1"/>
  <c r="K780" i="1" s="1"/>
  <c r="K779" i="1" s="1"/>
  <c r="K786" i="1" s="1"/>
  <c r="K787" i="1" s="1"/>
  <c r="O780" i="1" a="1"/>
  <c r="O780" i="1" s="1"/>
  <c r="M780" i="1" a="1"/>
  <c r="M780" i="1"/>
  <c r="L780" i="1" a="1"/>
  <c r="L780" i="1"/>
  <c r="M802" i="1" a="1"/>
  <c r="M802" i="1" s="1"/>
  <c r="F804" i="1" a="1"/>
  <c r="F804" i="1" s="1"/>
  <c r="P766" i="1" a="1"/>
  <c r="P766" i="1" s="1"/>
  <c r="P816" i="1" s="1" a="1"/>
  <c r="P816" i="1" s="1"/>
  <c r="O766" i="1" a="1"/>
  <c r="O766" i="1"/>
  <c r="N766" i="1" a="1"/>
  <c r="N766" i="1"/>
  <c r="N816" i="1" s="1" a="1"/>
  <c r="N816" i="1" s="1"/>
  <c r="G766" i="1" a="1"/>
  <c r="G766" i="1"/>
  <c r="G816" i="1" s="1" a="1"/>
  <c r="G816" i="1" s="1"/>
  <c r="K766" i="1" a="1"/>
  <c r="K766" i="1"/>
  <c r="K816" i="1" s="1" a="1"/>
  <c r="K816" i="1" s="1"/>
  <c r="I780" i="1" a="1"/>
  <c r="I780" i="1"/>
  <c r="I779" i="1" s="1"/>
  <c r="I786" i="1" s="1"/>
  <c r="H780" i="1" a="1"/>
  <c r="H780" i="1"/>
  <c r="H779" i="1" s="1"/>
  <c r="H786" i="1" s="1"/>
  <c r="M766" i="1" a="1"/>
  <c r="M766" i="1" s="1"/>
  <c r="M816" i="1" s="1" a="1"/>
  <c r="M816" i="1" s="1"/>
  <c r="Q766" i="1" a="1"/>
  <c r="Q766" i="1"/>
  <c r="Q816" i="1" s="1" a="1"/>
  <c r="Q816" i="1" s="1"/>
  <c r="G780" i="1" a="1"/>
  <c r="G780" i="1" s="1"/>
  <c r="F780" i="1" a="1"/>
  <c r="F780" i="1" s="1"/>
  <c r="F779" i="1" s="1"/>
  <c r="F786" i="1" s="1"/>
  <c r="F787" i="1" s="1"/>
  <c r="I766" i="1" a="1"/>
  <c r="I766" i="1"/>
  <c r="I816" i="1" s="1" a="1"/>
  <c r="I816" i="1" s="1"/>
  <c r="F766" i="1" a="1"/>
  <c r="F766" i="1"/>
  <c r="F816" i="1" s="1" a="1"/>
  <c r="F816" i="1" s="1"/>
  <c r="J766" i="1" a="1"/>
  <c r="J766" i="1" s="1"/>
  <c r="J816" i="1" s="1" a="1"/>
  <c r="J816" i="1" s="1"/>
  <c r="H766" i="1" a="1"/>
  <c r="H766" i="1"/>
  <c r="H816" i="1" s="1" a="1"/>
  <c r="H816" i="1" s="1"/>
  <c r="L766" i="1" a="1"/>
  <c r="L766" i="1" s="1"/>
  <c r="L816" i="1" s="1" a="1"/>
  <c r="L816" i="1" s="1"/>
  <c r="F1051" i="1" a="1"/>
  <c r="F1051" i="1" s="1"/>
  <c r="P1053" i="1" a="1"/>
  <c r="P1053" i="1"/>
  <c r="M1053" i="1" a="1"/>
  <c r="M1053" i="1" s="1"/>
  <c r="J1053" i="1" a="1"/>
  <c r="J1053" i="1" s="1"/>
  <c r="K1051" i="1" a="1"/>
  <c r="K1051" i="1"/>
  <c r="O1051" i="1" a="1"/>
  <c r="O1051" i="1" s="1"/>
  <c r="P1051" i="1" a="1"/>
  <c r="P1051" i="1" s="1"/>
  <c r="Q1051" i="1" a="1"/>
  <c r="Q1051" i="1" s="1"/>
  <c r="K1054" i="1" a="1"/>
  <c r="K1054" i="1"/>
  <c r="Q1054" i="1" a="1"/>
  <c r="Q1054" i="1" s="1"/>
  <c r="H1051" i="1" a="1"/>
  <c r="H1051" i="1" s="1"/>
  <c r="Q1053" i="1" a="1"/>
  <c r="Q1053" i="1"/>
  <c r="L1053" i="1" a="1"/>
  <c r="L1053" i="1" s="1"/>
  <c r="L1051" i="1" a="1"/>
  <c r="L1051" i="1"/>
  <c r="G1053" i="1" a="1"/>
  <c r="G1053" i="1" s="1"/>
  <c r="K1053" i="1" a="1"/>
  <c r="K1053" i="1" s="1"/>
  <c r="L1054" i="1" a="1"/>
  <c r="L1054" i="1"/>
  <c r="J1054" i="1" a="1"/>
  <c r="J1054" i="1" s="1"/>
  <c r="O1900" i="1" a="1"/>
  <c r="O1900" i="1"/>
  <c r="P1900" i="1" a="1"/>
  <c r="P1900" i="1" s="1"/>
  <c r="N1900" i="1" a="1"/>
  <c r="N1900" i="1" s="1"/>
  <c r="K1902" i="1" a="1"/>
  <c r="K1902" i="1" s="1"/>
  <c r="O1902" i="1" a="1"/>
  <c r="O1902" i="1"/>
  <c r="J1900" i="1" a="1"/>
  <c r="J1900" i="1" s="1"/>
  <c r="G1902" i="1" a="1"/>
  <c r="G1902" i="1"/>
  <c r="G1900" i="1" a="1"/>
  <c r="G1900" i="1"/>
  <c r="Q1902" i="1" a="1"/>
  <c r="Q1902" i="1"/>
  <c r="N1902" i="1" a="1"/>
  <c r="N1902" i="1"/>
  <c r="M1902" i="1" a="1"/>
  <c r="M1902" i="1" s="1"/>
  <c r="Q1900" i="1" a="1"/>
  <c r="Q1900" i="1" s="1"/>
  <c r="I1902" i="1" a="1"/>
  <c r="I1902" i="1" s="1"/>
  <c r="H1902" i="1" a="1"/>
  <c r="H1902" i="1" s="1"/>
  <c r="L1902" i="1" a="1"/>
  <c r="L1902" i="1"/>
  <c r="K1900" i="1" a="1"/>
  <c r="K1900" i="1"/>
  <c r="I1900" i="1" a="1"/>
  <c r="I1900" i="1"/>
  <c r="M1900" i="1" a="1"/>
  <c r="M1900" i="1" s="1"/>
  <c r="F1902" i="1" a="1"/>
  <c r="F1902" i="1" s="1"/>
  <c r="P1902" i="1" a="1"/>
  <c r="P1902" i="1"/>
  <c r="J1902" i="1" a="1"/>
  <c r="J1902" i="1" s="1"/>
  <c r="H1900" i="1" a="1"/>
  <c r="H1900" i="1" s="1"/>
  <c r="L1900" i="1" a="1"/>
  <c r="L1900" i="1" s="1"/>
  <c r="I1898" i="1" a="1"/>
  <c r="I1898" i="1"/>
  <c r="O1896" i="1" a="1"/>
  <c r="O1896" i="1" s="1"/>
  <c r="P1894" i="1" a="1"/>
  <c r="P1894" i="1" s="1"/>
  <c r="J1898" i="1" a="1"/>
  <c r="J1898" i="1"/>
  <c r="P1896" i="1" a="1"/>
  <c r="P1896" i="1" s="1"/>
  <c r="J1896" i="1" a="1"/>
  <c r="J1896" i="1" s="1"/>
  <c r="H1894" i="1" a="1"/>
  <c r="H1894" i="1"/>
  <c r="Q1896" i="1" a="1"/>
  <c r="Q1896" i="1" s="1"/>
  <c r="H1896" i="1" a="1"/>
  <c r="H1896" i="1" s="1"/>
  <c r="F1896" i="1" a="1"/>
  <c r="F1896" i="1" s="1"/>
  <c r="L1894" i="1" a="1"/>
  <c r="L1894" i="1" s="1"/>
  <c r="Q1892" i="1" a="1"/>
  <c r="Q1892" i="1"/>
  <c r="N1893" i="1" a="1"/>
  <c r="N1893" i="1" s="1"/>
  <c r="G1894" i="1" a="1"/>
  <c r="G1894" i="1" s="1"/>
  <c r="F1893" i="1" a="1"/>
  <c r="F1893" i="1"/>
  <c r="G1893" i="1" a="1"/>
  <c r="G1893" i="1"/>
  <c r="G1896" i="1" a="1"/>
  <c r="G1896" i="1" s="1"/>
  <c r="O1894" i="1" a="1"/>
  <c r="O1894" i="1"/>
  <c r="N1898" i="1" a="1"/>
  <c r="N1898" i="1" s="1"/>
  <c r="M1896" i="1" a="1"/>
  <c r="M1896" i="1" s="1"/>
  <c r="Q1898" i="1" a="1"/>
  <c r="Q1898" i="1" s="1"/>
  <c r="P1898" i="1" a="1"/>
  <c r="P1898" i="1" s="1"/>
  <c r="K1894" i="1" a="1"/>
  <c r="K1894" i="1" s="1"/>
  <c r="O1898" i="1" a="1"/>
  <c r="O1898" i="1"/>
  <c r="F1898" i="1" a="1"/>
  <c r="F1898" i="1" s="1"/>
  <c r="N1896" i="1" a="1"/>
  <c r="N1896" i="1" s="1"/>
  <c r="Q1893" i="1" a="1"/>
  <c r="Q1893" i="1"/>
  <c r="O1892" i="1" a="1"/>
  <c r="O1892" i="1" s="1"/>
  <c r="M1898" i="1" a="1"/>
  <c r="M1898" i="1"/>
  <c r="F1894" i="1" a="1"/>
  <c r="F1894" i="1"/>
  <c r="L1898" i="1" a="1"/>
  <c r="L1898" i="1" s="1"/>
  <c r="K1898" i="1" a="1"/>
  <c r="K1898" i="1"/>
  <c r="L1896" i="1" a="1"/>
  <c r="L1896" i="1" s="1"/>
  <c r="K1896" i="1" a="1"/>
  <c r="K1896" i="1" s="1"/>
  <c r="H1893" i="1" a="1"/>
  <c r="H1893" i="1"/>
  <c r="N1894" i="1" a="1"/>
  <c r="N1894" i="1" s="1"/>
  <c r="J1894" i="1" a="1"/>
  <c r="J1894" i="1" s="1"/>
  <c r="M1893" i="1" a="1"/>
  <c r="M1893" i="1" s="1"/>
  <c r="L1893" i="1" a="1"/>
  <c r="L1893" i="1" s="1"/>
  <c r="P1892" i="1" a="1"/>
  <c r="P1892" i="1" s="1"/>
  <c r="N1892" i="1" a="1"/>
  <c r="N1892" i="1" s="1"/>
  <c r="J1893" i="1" a="1"/>
  <c r="J1893" i="1"/>
  <c r="H1898" i="1" a="1"/>
  <c r="H1898" i="1" s="1"/>
  <c r="I1894" i="1" a="1"/>
  <c r="I1894" i="1" s="1"/>
  <c r="G1898" i="1" a="1"/>
  <c r="G1898" i="1" s="1"/>
  <c r="I1893" i="1" a="1"/>
  <c r="I1893" i="1" s="1"/>
  <c r="I1896" i="1" a="1"/>
  <c r="I1896" i="1" s="1"/>
  <c r="P1893" i="1" a="1"/>
  <c r="P1893" i="1" s="1"/>
  <c r="O1893" i="1" a="1"/>
  <c r="O1893" i="1"/>
  <c r="Q1894" i="1" a="1"/>
  <c r="Q1894" i="1"/>
  <c r="M1894" i="1" a="1"/>
  <c r="M1894" i="1"/>
  <c r="K1893" i="1" a="1"/>
  <c r="K1893" i="1"/>
  <c r="F1900" i="1" a="1"/>
  <c r="F1900" i="1" s="1"/>
  <c r="Q1887" i="1" a="1"/>
  <c r="Q1887" i="1" s="1"/>
  <c r="M1887" i="1" a="1"/>
  <c r="M1887" i="1" s="1"/>
  <c r="P1884" i="1" a="1"/>
  <c r="P1884" i="1" s="1"/>
  <c r="P1890" i="1" a="1"/>
  <c r="P1890" i="1"/>
  <c r="N1890" i="1" a="1"/>
  <c r="N1890" i="1" s="1"/>
  <c r="F1888" i="1" a="1"/>
  <c r="F1888" i="1" s="1"/>
  <c r="Q1890" i="1" a="1"/>
  <c r="Q1890" i="1"/>
  <c r="H1890" i="1" a="1"/>
  <c r="H1890" i="1" s="1"/>
  <c r="N1888" i="1" a="1"/>
  <c r="N1888" i="1" s="1"/>
  <c r="M1888" i="1" a="1"/>
  <c r="M1888" i="1"/>
  <c r="L1888" i="1" a="1"/>
  <c r="L1888" i="1"/>
  <c r="H1888" i="1" a="1"/>
  <c r="H1888" i="1" s="1"/>
  <c r="N1887" i="1" a="1"/>
  <c r="N1887" i="1" s="1"/>
  <c r="P1887" i="1" a="1"/>
  <c r="P1887" i="1" s="1"/>
  <c r="H1887" i="1" a="1"/>
  <c r="H1887" i="1"/>
  <c r="L1887" i="1" a="1"/>
  <c r="L1887" i="1" s="1"/>
  <c r="G1887" i="1" a="1"/>
  <c r="G1887" i="1" s="1"/>
  <c r="F1890" i="1" a="1"/>
  <c r="F1890" i="1" s="1"/>
  <c r="M1892" i="1" a="1"/>
  <c r="M1892" i="1"/>
  <c r="L1892" i="1" a="1"/>
  <c r="L1892" i="1" s="1"/>
  <c r="K1892" i="1" a="1"/>
  <c r="K1892" i="1"/>
  <c r="I1888" i="1" a="1"/>
  <c r="I1888" i="1" s="1"/>
  <c r="J1888" i="1" a="1"/>
  <c r="J1888" i="1" s="1"/>
  <c r="O1890" i="1" a="1"/>
  <c r="O1890" i="1" s="1"/>
  <c r="J1892" i="1" a="1"/>
  <c r="J1892" i="1"/>
  <c r="I1892" i="1" a="1"/>
  <c r="I1892" i="1" s="1"/>
  <c r="K1887" i="1" a="1"/>
  <c r="K1887" i="1"/>
  <c r="P1888" i="1" a="1"/>
  <c r="P1888" i="1" s="1"/>
  <c r="I1890" i="1" a="1"/>
  <c r="I1890" i="1" s="1"/>
  <c r="H1892" i="1" a="1"/>
  <c r="H1892" i="1" s="1"/>
  <c r="I1887" i="1" a="1"/>
  <c r="I1887" i="1"/>
  <c r="G1892" i="1" a="1"/>
  <c r="G1892" i="1" s="1"/>
  <c r="F1892" i="1" a="1"/>
  <c r="F1892" i="1" s="1"/>
  <c r="F1887" i="1" a="1"/>
  <c r="F1887" i="1" s="1"/>
  <c r="Q1884" i="1" a="1"/>
  <c r="Q1884" i="1"/>
  <c r="K1890" i="1" a="1"/>
  <c r="K1890" i="1" s="1"/>
  <c r="M1890" i="1" a="1"/>
  <c r="M1890" i="1" s="1"/>
  <c r="G1888" i="1" a="1"/>
  <c r="G1888" i="1" s="1"/>
  <c r="O1888" i="1" a="1"/>
  <c r="O1888" i="1"/>
  <c r="O1887" i="1" a="1"/>
  <c r="O1887" i="1"/>
  <c r="J1887" i="1" a="1"/>
  <c r="J1887" i="1"/>
  <c r="J1890" i="1" a="1"/>
  <c r="J1890" i="1" s="1"/>
  <c r="G1890" i="1" a="1"/>
  <c r="G1890" i="1" s="1"/>
  <c r="K1888" i="1" a="1"/>
  <c r="K1888" i="1" s="1"/>
  <c r="L1890" i="1" a="1"/>
  <c r="L1890" i="1" s="1"/>
  <c r="Q1888" i="1" a="1"/>
  <c r="Q1888" i="1" s="1"/>
  <c r="P1882" i="1" a="1"/>
  <c r="P1882" i="1" s="1"/>
  <c r="F1884" i="1" a="1"/>
  <c r="F1884" i="1" s="1"/>
  <c r="I1876" i="1" a="1"/>
  <c r="I1876" i="1"/>
  <c r="G1880" i="1" a="1"/>
  <c r="G1880" i="1" s="1"/>
  <c r="L1878" i="1" a="1"/>
  <c r="L1878" i="1" s="1"/>
  <c r="M1876" i="1" a="1"/>
  <c r="M1876" i="1"/>
  <c r="H1876" i="1" a="1"/>
  <c r="H1876" i="1" s="1"/>
  <c r="Q1882" i="1" a="1"/>
  <c r="Q1882" i="1"/>
  <c r="K1878" i="1" a="1"/>
  <c r="K1878" i="1"/>
  <c r="O1882" i="1" a="1"/>
  <c r="O1882" i="1" s="1"/>
  <c r="L1876" i="1" a="1"/>
  <c r="L1876" i="1" s="1"/>
  <c r="N1882" i="1" a="1"/>
  <c r="N1882" i="1" s="1"/>
  <c r="J1878" i="1" a="1"/>
  <c r="J1878" i="1" s="1"/>
  <c r="K1880" i="1" a="1"/>
  <c r="K1880" i="1" s="1"/>
  <c r="M1882" i="1" a="1"/>
  <c r="M1882" i="1" s="1"/>
  <c r="L1882" i="1" a="1"/>
  <c r="L1882" i="1" s="1"/>
  <c r="K1882" i="1" a="1"/>
  <c r="K1882" i="1"/>
  <c r="J1882" i="1" a="1"/>
  <c r="J1882" i="1" s="1"/>
  <c r="F1882" i="1" a="1"/>
  <c r="F1882" i="1"/>
  <c r="P1880" i="1" a="1"/>
  <c r="P1880" i="1" s="1"/>
  <c r="J1876" i="1" a="1"/>
  <c r="J1876" i="1"/>
  <c r="L1880" i="1" a="1"/>
  <c r="L1880" i="1"/>
  <c r="Q1878" i="1" a="1"/>
  <c r="Q1878" i="1" s="1"/>
  <c r="O1878" i="1" a="1"/>
  <c r="O1878" i="1" s="1"/>
  <c r="I1882" i="1" a="1"/>
  <c r="I1882" i="1"/>
  <c r="Q1876" i="1" a="1"/>
  <c r="Q1876" i="1" s="1"/>
  <c r="P1876" i="1" a="1"/>
  <c r="P1876" i="1"/>
  <c r="K1876" i="1" a="1"/>
  <c r="K1876" i="1"/>
  <c r="H1882" i="1" a="1"/>
  <c r="H1882" i="1" s="1"/>
  <c r="N1876" i="1" a="1"/>
  <c r="N1876" i="1" s="1"/>
  <c r="M1880" i="1" a="1"/>
  <c r="M1880" i="1" s="1"/>
  <c r="F1878" i="1" a="1"/>
  <c r="F1878" i="1" s="1"/>
  <c r="J1880" i="1" a="1"/>
  <c r="J1880" i="1" s="1"/>
  <c r="H1880" i="1" a="1"/>
  <c r="H1880" i="1"/>
  <c r="I1880" i="1" a="1"/>
  <c r="I1880" i="1" s="1"/>
  <c r="F1880" i="1" a="1"/>
  <c r="F1880" i="1"/>
  <c r="P1878" i="1" a="1"/>
  <c r="P1878" i="1"/>
  <c r="N1878" i="1" a="1"/>
  <c r="N1878" i="1"/>
  <c r="O1876" i="1" a="1"/>
  <c r="O1876" i="1"/>
  <c r="F1876" i="1" a="1"/>
  <c r="F1876" i="1" s="1"/>
  <c r="I1878" i="1" a="1"/>
  <c r="I1878" i="1" s="1"/>
  <c r="G1878" i="1" a="1"/>
  <c r="G1878" i="1"/>
  <c r="Q1880" i="1" a="1"/>
  <c r="Q1880" i="1" s="1"/>
  <c r="O1884" i="1" a="1"/>
  <c r="O1884" i="1" s="1"/>
  <c r="N1884" i="1" a="1"/>
  <c r="N1884" i="1" s="1"/>
  <c r="I1884" i="1" a="1"/>
  <c r="I1884" i="1" s="1"/>
  <c r="G1882" i="1" a="1"/>
  <c r="G1882" i="1" s="1"/>
  <c r="Q1874" i="1" a="1"/>
  <c r="Q1874" i="1" s="1"/>
  <c r="M1884" i="1" a="1"/>
  <c r="M1884" i="1" s="1"/>
  <c r="O1880" i="1" a="1"/>
  <c r="O1880" i="1" s="1"/>
  <c r="G1876" i="1" a="1"/>
  <c r="G1876" i="1"/>
  <c r="L1884" i="1" a="1"/>
  <c r="L1884" i="1"/>
  <c r="M1878" i="1" a="1"/>
  <c r="M1878" i="1"/>
  <c r="H1878" i="1" a="1"/>
  <c r="H1878" i="1" s="1"/>
  <c r="K1884" i="1" a="1"/>
  <c r="K1884" i="1"/>
  <c r="J1884" i="1" a="1"/>
  <c r="J1884" i="1"/>
  <c r="G1884" i="1" a="1"/>
  <c r="G1884" i="1" s="1"/>
  <c r="N1880" i="1" a="1"/>
  <c r="N1880" i="1" s="1"/>
  <c r="H1884" i="1" a="1"/>
  <c r="H1884" i="1"/>
  <c r="M1870" i="1" a="1"/>
  <c r="M1870" i="1" s="1"/>
  <c r="P1872" i="1" a="1"/>
  <c r="P1872" i="1" s="1"/>
  <c r="L1870" i="1" a="1"/>
  <c r="L1870" i="1" s="1"/>
  <c r="J1870" i="1" a="1"/>
  <c r="J1870" i="1" s="1"/>
  <c r="H1870" i="1" a="1"/>
  <c r="H1870" i="1" s="1"/>
  <c r="F1870" i="1" a="1"/>
  <c r="F1870" i="1" s="1"/>
  <c r="P1874" i="1" a="1"/>
  <c r="P1874" i="1"/>
  <c r="O1874" i="1" a="1"/>
  <c r="O1874" i="1"/>
  <c r="Q1872" i="1" a="1"/>
  <c r="Q1872" i="1"/>
  <c r="Q1871" i="1" a="1"/>
  <c r="Q1871" i="1"/>
  <c r="I1871" i="1" a="1"/>
  <c r="I1871" i="1"/>
  <c r="O1871" i="1" a="1"/>
  <c r="O1871" i="1" s="1"/>
  <c r="N1874" i="1" a="1"/>
  <c r="N1874" i="1" s="1"/>
  <c r="J1874" i="1" a="1"/>
  <c r="J1874" i="1"/>
  <c r="L1871" i="1" a="1"/>
  <c r="L1871" i="1" s="1"/>
  <c r="L1874" i="1" a="1"/>
  <c r="L1874" i="1" s="1"/>
  <c r="P1870" i="1" a="1"/>
  <c r="P1870" i="1" s="1"/>
  <c r="F1872" i="1" a="1"/>
  <c r="F1872" i="1" s="1"/>
  <c r="H1874" i="1" a="1"/>
  <c r="H1874" i="1" s="1"/>
  <c r="M1871" i="1" a="1"/>
  <c r="M1871" i="1" s="1"/>
  <c r="Q1870" i="1" a="1"/>
  <c r="Q1870" i="1" s="1"/>
  <c r="F1874" i="1" a="1"/>
  <c r="F1874" i="1" s="1"/>
  <c r="O1870" i="1" a="1"/>
  <c r="O1870" i="1" s="1"/>
  <c r="I1870" i="1" a="1"/>
  <c r="I1870" i="1"/>
  <c r="K1872" i="1" a="1"/>
  <c r="K1872" i="1"/>
  <c r="M1874" i="1" a="1"/>
  <c r="M1874" i="1"/>
  <c r="K1874" i="1" a="1"/>
  <c r="K1874" i="1" s="1"/>
  <c r="H1871" i="1" a="1"/>
  <c r="H1871" i="1" s="1"/>
  <c r="H1872" i="1" a="1"/>
  <c r="H1872" i="1" s="1"/>
  <c r="G1870" i="1" a="1"/>
  <c r="G1870" i="1" s="1"/>
  <c r="N1870" i="1" a="1"/>
  <c r="N1870" i="1"/>
  <c r="I1874" i="1" a="1"/>
  <c r="I1874" i="1"/>
  <c r="N1871" i="1" a="1"/>
  <c r="N1871" i="1" s="1"/>
  <c r="O1872" i="1" a="1"/>
  <c r="O1872" i="1" s="1"/>
  <c r="P1871" i="1" a="1"/>
  <c r="P1871" i="1" s="1"/>
  <c r="M1872" i="1" a="1"/>
  <c r="M1872" i="1" s="1"/>
  <c r="G1872" i="1" a="1"/>
  <c r="G1872" i="1"/>
  <c r="G1871" i="1" a="1"/>
  <c r="G1871" i="1"/>
  <c r="G1874" i="1" a="1"/>
  <c r="G1874" i="1"/>
  <c r="N1872" i="1" a="1"/>
  <c r="N1872" i="1" s="1"/>
  <c r="J1872" i="1" a="1"/>
  <c r="J1872" i="1" s="1"/>
  <c r="K1871" i="1" a="1"/>
  <c r="K1871" i="1" s="1"/>
  <c r="I1872" i="1" a="1"/>
  <c r="I1872" i="1" s="1"/>
  <c r="J1871" i="1" a="1"/>
  <c r="J1871" i="1"/>
  <c r="F1871" i="1" a="1"/>
  <c r="F1871" i="1"/>
  <c r="L1872" i="1" a="1"/>
  <c r="L1872" i="1" s="1"/>
  <c r="K1870" i="1" a="1"/>
  <c r="K1870" i="1"/>
  <c r="F1865" i="1" a="1"/>
  <c r="F1865" i="1" s="1"/>
  <c r="L1861" i="1" a="1"/>
  <c r="L1861" i="1" s="1"/>
  <c r="F1868" i="1" a="1"/>
  <c r="F1868" i="1" s="1"/>
  <c r="O1867" i="1" a="1"/>
  <c r="O1867" i="1" s="1"/>
  <c r="K1865" i="1" a="1"/>
  <c r="K1865" i="1"/>
  <c r="M1867" i="1" a="1"/>
  <c r="M1867" i="1"/>
  <c r="Q1865" i="1" a="1"/>
  <c r="Q1865" i="1" s="1"/>
  <c r="J1865" i="1" a="1"/>
  <c r="J1865" i="1" s="1"/>
  <c r="J1864" i="1" a="1"/>
  <c r="J1864" i="1"/>
  <c r="M1861" i="1" a="1"/>
  <c r="M1861" i="1" s="1"/>
  <c r="G1865" i="1" a="1"/>
  <c r="G1865" i="1" s="1"/>
  <c r="M1864" i="1" a="1"/>
  <c r="M1864" i="1"/>
  <c r="L1865" i="1" a="1"/>
  <c r="L1865" i="1"/>
  <c r="K1864" i="1" a="1"/>
  <c r="K1864" i="1"/>
  <c r="G1867" i="1" a="1"/>
  <c r="G1867" i="1"/>
  <c r="P1861" i="1" a="1"/>
  <c r="P1861" i="1" s="1"/>
  <c r="Q1861" i="1" a="1"/>
  <c r="Q1861" i="1" s="1"/>
  <c r="P1865" i="1" a="1"/>
  <c r="P1865" i="1" s="1"/>
  <c r="O1864" i="1" a="1"/>
  <c r="O1864" i="1" s="1"/>
  <c r="O1861" i="1" a="1"/>
  <c r="O1861" i="1"/>
  <c r="N1864" i="1" a="1"/>
  <c r="N1864" i="1"/>
  <c r="O1868" i="1" a="1"/>
  <c r="O1868" i="1" s="1"/>
  <c r="N1867" i="1" a="1"/>
  <c r="N1867" i="1"/>
  <c r="K1868" i="1" a="1"/>
  <c r="K1868" i="1" s="1"/>
  <c r="H1868" i="1" a="1"/>
  <c r="H1868" i="1" s="1"/>
  <c r="Q1867" i="1" a="1"/>
  <c r="Q1867" i="1" s="1"/>
  <c r="G1864" i="1" a="1"/>
  <c r="G1864" i="1"/>
  <c r="P1867" i="1" a="1"/>
  <c r="P1867" i="1" s="1"/>
  <c r="L1864" i="1" a="1"/>
  <c r="L1864" i="1"/>
  <c r="L1867" i="1" a="1"/>
  <c r="L1867" i="1"/>
  <c r="K1867" i="1" a="1"/>
  <c r="K1867" i="1" s="1"/>
  <c r="N1865" i="1" a="1"/>
  <c r="N1865" i="1" s="1"/>
  <c r="I1867" i="1" a="1"/>
  <c r="I1867" i="1" s="1"/>
  <c r="F1864" i="1" a="1"/>
  <c r="F1864" i="1" s="1"/>
  <c r="H1865" i="1" a="1"/>
  <c r="H1865" i="1"/>
  <c r="H1867" i="1" a="1"/>
  <c r="H1867" i="1" s="1"/>
  <c r="F1867" i="1" a="1"/>
  <c r="F1867" i="1" s="1"/>
  <c r="M1865" i="1" a="1"/>
  <c r="M1865" i="1" s="1"/>
  <c r="Q1864" i="1" a="1"/>
  <c r="Q1864" i="1" s="1"/>
  <c r="H1864" i="1" a="1"/>
  <c r="H1864" i="1"/>
  <c r="P1864" i="1" a="1"/>
  <c r="P1864" i="1"/>
  <c r="I1864" i="1" a="1"/>
  <c r="I1864" i="1"/>
  <c r="I1865" i="1" a="1"/>
  <c r="I1865" i="1"/>
  <c r="O1865" i="1" a="1"/>
  <c r="O1865" i="1"/>
  <c r="N1861" i="1" a="1"/>
  <c r="N1861" i="1" s="1"/>
  <c r="J1868" i="1" a="1"/>
  <c r="J1868" i="1" s="1"/>
  <c r="K1861" i="1" a="1"/>
  <c r="K1861" i="1" s="1"/>
  <c r="Q1868" i="1" a="1"/>
  <c r="Q1868" i="1" s="1"/>
  <c r="P1868" i="1" a="1"/>
  <c r="P1868" i="1" s="1"/>
  <c r="J1867" i="1" a="1"/>
  <c r="J1867" i="1" s="1"/>
  <c r="N1868" i="1" a="1"/>
  <c r="N1868" i="1"/>
  <c r="M1868" i="1" a="1"/>
  <c r="M1868" i="1" s="1"/>
  <c r="L1868" i="1" a="1"/>
  <c r="L1868" i="1" s="1"/>
  <c r="I1868" i="1" a="1"/>
  <c r="I1868" i="1" s="1"/>
  <c r="G1868" i="1" a="1"/>
  <c r="G1868" i="1" s="1"/>
  <c r="I1857" i="1" a="1"/>
  <c r="I1857" i="1"/>
  <c r="Q1859" i="1" a="1"/>
  <c r="Q1859" i="1"/>
  <c r="P1859" i="1" a="1"/>
  <c r="P1859" i="1"/>
  <c r="N1855" i="1" a="1"/>
  <c r="N1855" i="1"/>
  <c r="N1859" i="1" a="1"/>
  <c r="N1859" i="1"/>
  <c r="K1859" i="1" a="1"/>
  <c r="K1859" i="1" s="1"/>
  <c r="O1855" i="1" a="1"/>
  <c r="O1855" i="1" s="1"/>
  <c r="I1859" i="1" a="1"/>
  <c r="I1859" i="1" s="1"/>
  <c r="H1859" i="1" a="1"/>
  <c r="H1859" i="1" s="1"/>
  <c r="G1859" i="1" a="1"/>
  <c r="G1859" i="1"/>
  <c r="F1859" i="1" a="1"/>
  <c r="F1859" i="1" s="1"/>
  <c r="P1857" i="1" a="1"/>
  <c r="P1857" i="1" s="1"/>
  <c r="O1857" i="1" a="1"/>
  <c r="O1857" i="1"/>
  <c r="L1857" i="1" a="1"/>
  <c r="L1857" i="1"/>
  <c r="H1857" i="1" a="1"/>
  <c r="H1857" i="1" s="1"/>
  <c r="I1855" i="1" a="1"/>
  <c r="I1855" i="1" s="1"/>
  <c r="G1857" i="1" a="1"/>
  <c r="G1857" i="1" s="1"/>
  <c r="H1855" i="1" a="1"/>
  <c r="H1855" i="1"/>
  <c r="F1855" i="1" a="1"/>
  <c r="F1855" i="1" s="1"/>
  <c r="M1855" i="1" a="1"/>
  <c r="M1855" i="1"/>
  <c r="Q1857" i="1" a="1"/>
  <c r="Q1857" i="1" s="1"/>
  <c r="M1857" i="1" a="1"/>
  <c r="M1857" i="1" s="1"/>
  <c r="J1857" i="1" a="1"/>
  <c r="J1857" i="1" s="1"/>
  <c r="F1857" i="1" a="1"/>
  <c r="F1857" i="1"/>
  <c r="P1855" i="1" a="1"/>
  <c r="P1855" i="1" s="1"/>
  <c r="Q1855" i="1" a="1"/>
  <c r="Q1855" i="1"/>
  <c r="G1855" i="1" a="1"/>
  <c r="G1855" i="1" s="1"/>
  <c r="H1861" i="1" a="1"/>
  <c r="H1861" i="1" s="1"/>
  <c r="G1861" i="1" a="1"/>
  <c r="G1861" i="1"/>
  <c r="K1855" i="1" a="1"/>
  <c r="K1855" i="1" s="1"/>
  <c r="F1861" i="1" a="1"/>
  <c r="F1861" i="1"/>
  <c r="L1855" i="1" a="1"/>
  <c r="L1855" i="1" s="1"/>
  <c r="L1859" i="1" a="1"/>
  <c r="L1859" i="1" s="1"/>
  <c r="J1859" i="1" a="1"/>
  <c r="J1859" i="1" s="1"/>
  <c r="M1859" i="1" a="1"/>
  <c r="M1859" i="1"/>
  <c r="O1859" i="1" a="1"/>
  <c r="O1859" i="1" s="1"/>
  <c r="N1857" i="1" a="1"/>
  <c r="N1857" i="1" s="1"/>
  <c r="K1857" i="1" a="1"/>
  <c r="K1857" i="1"/>
  <c r="J1855" i="1" a="1"/>
  <c r="J1855" i="1" s="1"/>
  <c r="J1861" i="1" a="1"/>
  <c r="J1861" i="1" s="1"/>
  <c r="I1861" i="1" a="1"/>
  <c r="I1861" i="1"/>
  <c r="O1850" i="1" a="1"/>
  <c r="O1850" i="1"/>
  <c r="N1850" i="1" a="1"/>
  <c r="N1850" i="1" s="1"/>
  <c r="H1851" i="1" a="1"/>
  <c r="H1851" i="1" s="1"/>
  <c r="Q1853" i="1" a="1"/>
  <c r="Q1853" i="1"/>
  <c r="P1853" i="1" a="1"/>
  <c r="P1853" i="1" s="1"/>
  <c r="O1853" i="1" a="1"/>
  <c r="O1853" i="1" s="1"/>
  <c r="N1853" i="1" a="1"/>
  <c r="N1853" i="1"/>
  <c r="M1853" i="1" a="1"/>
  <c r="M1853" i="1" s="1"/>
  <c r="L1853" i="1" a="1"/>
  <c r="L1853" i="1" s="1"/>
  <c r="K1853" i="1" a="1"/>
  <c r="K1853" i="1" s="1"/>
  <c r="J1853" i="1" a="1"/>
  <c r="J1853" i="1"/>
  <c r="Q1851" i="1" a="1"/>
  <c r="Q1851" i="1" s="1"/>
  <c r="M1850" i="1" a="1"/>
  <c r="M1850" i="1" s="1"/>
  <c r="N1851" i="1" a="1"/>
  <c r="N1851" i="1" s="1"/>
  <c r="K1850" i="1" a="1"/>
  <c r="K1850" i="1"/>
  <c r="J1850" i="1" a="1"/>
  <c r="J1850" i="1" s="1"/>
  <c r="I1853" i="1" a="1"/>
  <c r="I1853" i="1"/>
  <c r="H1853" i="1" a="1"/>
  <c r="H1853" i="1"/>
  <c r="P1850" i="1" a="1"/>
  <c r="P1850" i="1"/>
  <c r="M1851" i="1" a="1"/>
  <c r="M1851" i="1"/>
  <c r="F1853" i="1" a="1"/>
  <c r="F1853" i="1"/>
  <c r="J1851" i="1" a="1"/>
  <c r="J1851" i="1" s="1"/>
  <c r="L1850" i="1" a="1"/>
  <c r="L1850" i="1" s="1"/>
  <c r="G1851" i="1" a="1"/>
  <c r="G1851" i="1" s="1"/>
  <c r="O1851" i="1" a="1"/>
  <c r="O1851" i="1"/>
  <c r="L1851" i="1" a="1"/>
  <c r="L1851" i="1" s="1"/>
  <c r="Q1850" i="1" a="1"/>
  <c r="Q1850" i="1" s="1"/>
  <c r="G1853" i="1" a="1"/>
  <c r="G1853" i="1"/>
  <c r="P1851" i="1" a="1"/>
  <c r="P1851" i="1" s="1"/>
  <c r="I1850" i="1" a="1"/>
  <c r="I1850" i="1" s="1"/>
  <c r="F1851" i="1" a="1"/>
  <c r="F1851" i="1"/>
  <c r="H1850" i="1" a="1"/>
  <c r="H1850" i="1" s="1"/>
  <c r="F1850" i="1" a="1"/>
  <c r="F1850" i="1"/>
  <c r="K1851" i="1" a="1"/>
  <c r="K1851" i="1"/>
  <c r="G1850" i="1" a="1"/>
  <c r="G1850" i="1"/>
  <c r="I1851" i="1" a="1"/>
  <c r="I1851" i="1"/>
  <c r="Q856" i="1"/>
  <c r="Q855" i="1" s="1"/>
  <c r="P856" i="1"/>
  <c r="P855" i="1" s="1"/>
  <c r="O856" i="1"/>
  <c r="O855" i="1" s="1"/>
  <c r="N856" i="1"/>
  <c r="M856" i="1"/>
  <c r="M855" i="1" s="1"/>
  <c r="L856" i="1"/>
  <c r="L855" i="1" s="1"/>
  <c r="K856" i="1"/>
  <c r="K855" i="1" s="1"/>
  <c r="J856" i="1"/>
  <c r="I856" i="1"/>
  <c r="I855" i="1" s="1"/>
  <c r="H856" i="1"/>
  <c r="G856" i="1"/>
  <c r="G855" i="1" s="1"/>
  <c r="F856" i="1"/>
  <c r="F855" i="1" s="1"/>
  <c r="N855" i="1"/>
  <c r="J855" i="1"/>
  <c r="H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P787" i="1"/>
  <c r="O787" i="1"/>
  <c r="M787" i="1"/>
  <c r="L787" i="1"/>
  <c r="I787" i="1"/>
  <c r="H787" i="1"/>
  <c r="Q786" i="1"/>
  <c r="Q787" i="1" s="1"/>
  <c r="P786" i="1"/>
  <c r="O786" i="1"/>
  <c r="N786" i="1"/>
  <c r="N787" i="1" s="1"/>
  <c r="M786" i="1"/>
  <c r="L786" i="1"/>
  <c r="O783" i="1"/>
  <c r="M783" i="1"/>
  <c r="L783" i="1"/>
  <c r="K783" i="1"/>
  <c r="I783" i="1"/>
  <c r="H783" i="1"/>
  <c r="G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3" i="1" s="1"/>
  <c r="O779" i="1"/>
  <c r="N779" i="1"/>
  <c r="N783" i="1" s="1"/>
  <c r="M779" i="1"/>
  <c r="L779" i="1"/>
  <c r="G779" i="1"/>
  <c r="G786" i="1" s="1"/>
  <c r="G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L675" i="1"/>
  <c r="K675" i="1"/>
  <c r="J675" i="1"/>
  <c r="I675" i="1"/>
  <c r="H675" i="1"/>
  <c r="F675" i="1"/>
  <c r="Q674" i="1"/>
  <c r="P674" i="1"/>
  <c r="N674" i="1"/>
  <c r="M674" i="1"/>
  <c r="L674" i="1"/>
  <c r="K674" i="1"/>
  <c r="J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P675" i="1" s="1"/>
  <c r="O669" i="1"/>
  <c r="O675" i="1" s="1"/>
  <c r="N669" i="1"/>
  <c r="N675" i="1" s="1"/>
  <c r="M669" i="1"/>
  <c r="M675" i="1" s="1"/>
  <c r="L669" i="1"/>
  <c r="K669" i="1"/>
  <c r="J669" i="1"/>
  <c r="I669" i="1"/>
  <c r="H669" i="1"/>
  <c r="G669" i="1"/>
  <c r="G675" i="1" s="1"/>
  <c r="F669" i="1"/>
  <c r="Q668" i="1"/>
  <c r="P668" i="1"/>
  <c r="O668" i="1"/>
  <c r="O674" i="1" s="1"/>
  <c r="N668" i="1"/>
  <c r="M668" i="1"/>
  <c r="L668" i="1"/>
  <c r="K668" i="1"/>
  <c r="J668" i="1"/>
  <c r="I668" i="1"/>
  <c r="I674" i="1" s="1"/>
  <c r="H668" i="1"/>
  <c r="H674" i="1" s="1"/>
  <c r="G668" i="1"/>
  <c r="G674" i="1" s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P520" i="1"/>
  <c r="M520" i="1"/>
  <c r="L520" i="1"/>
  <c r="K520" i="1"/>
  <c r="I520" i="1"/>
  <c r="H520" i="1"/>
  <c r="M516" i="1"/>
  <c r="G516" i="1"/>
  <c r="Q51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L504" i="1"/>
  <c r="K504" i="1"/>
  <c r="F504" i="1"/>
  <c r="Q480" i="1"/>
  <c r="O480" i="1"/>
  <c r="N480" i="1"/>
  <c r="G479" i="1"/>
  <c r="Q478" i="1"/>
  <c r="F476" i="1"/>
  <c r="N475" i="1"/>
  <c r="M471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P439" i="1"/>
  <c r="N439" i="1"/>
  <c r="O428" i="1"/>
  <c r="M428" i="1"/>
  <c r="K428" i="1"/>
  <c r="M419" i="1"/>
  <c r="O413" i="1"/>
  <c r="M413" i="1"/>
  <c r="L413" i="1"/>
  <c r="J413" i="1"/>
  <c r="I413" i="1"/>
  <c r="H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P400" i="1"/>
  <c r="I399" i="1"/>
  <c r="I519" i="1" s="1"/>
  <c r="H399" i="1"/>
  <c r="H519" i="1" s="1"/>
  <c r="N398" i="1"/>
  <c r="K398" i="1"/>
  <c r="K439" i="1" s="1"/>
  <c r="J398" i="1"/>
  <c r="J439" i="1" s="1"/>
  <c r="I398" i="1"/>
  <c r="I439" i="1" s="1"/>
  <c r="H398" i="1"/>
  <c r="H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I386" i="1"/>
  <c r="I517" i="1" s="1"/>
  <c r="H386" i="1"/>
  <c r="H517" i="1" s="1"/>
  <c r="G386" i="1"/>
  <c r="G517" i="1" s="1"/>
  <c r="F386" i="1"/>
  <c r="F517" i="1" s="1"/>
  <c r="Q385" i="1"/>
  <c r="Q516" i="1" s="1"/>
  <c r="P385" i="1"/>
  <c r="P516" i="1" s="1"/>
  <c r="O385" i="1"/>
  <c r="O516" i="1" s="1"/>
  <c r="N385" i="1"/>
  <c r="N516" i="1" s="1"/>
  <c r="M385" i="1"/>
  <c r="L385" i="1"/>
  <c r="L516" i="1" s="1"/>
  <c r="J385" i="1"/>
  <c r="J516" i="1" s="1"/>
  <c r="Q384" i="1"/>
  <c r="M383" i="1"/>
  <c r="M514" i="1" s="1"/>
  <c r="J383" i="1"/>
  <c r="J514" i="1" s="1"/>
  <c r="I383" i="1"/>
  <c r="I514" i="1" s="1"/>
  <c r="H383" i="1"/>
  <c r="H514" i="1" s="1"/>
  <c r="G383" i="1"/>
  <c r="G514" i="1" s="1"/>
  <c r="P382" i="1"/>
  <c r="P513" i="1" s="1"/>
  <c r="N382" i="1"/>
  <c r="N513" i="1" s="1"/>
  <c r="L382" i="1"/>
  <c r="L513" i="1" s="1"/>
  <c r="H382" i="1"/>
  <c r="H513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Q380" i="1"/>
  <c r="Q437" i="1" s="1"/>
  <c r="P380" i="1"/>
  <c r="P437" i="1" s="1"/>
  <c r="O380" i="1"/>
  <c r="O437" i="1" s="1"/>
  <c r="N380" i="1"/>
  <c r="N437" i="1" s="1"/>
  <c r="M380" i="1"/>
  <c r="M437" i="1" s="1"/>
  <c r="K380" i="1"/>
  <c r="K437" i="1" s="1"/>
  <c r="J380" i="1"/>
  <c r="J437" i="1" s="1"/>
  <c r="I380" i="1"/>
  <c r="I437" i="1" s="1"/>
  <c r="G380" i="1"/>
  <c r="G437" i="1" s="1"/>
  <c r="F380" i="1"/>
  <c r="F437" i="1" s="1"/>
  <c r="Q364" i="1"/>
  <c r="M361" i="1"/>
  <c r="K361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N325" i="1"/>
  <c r="K325" i="1"/>
  <c r="K480" i="1" s="1"/>
  <c r="J325" i="1"/>
  <c r="J480" i="1" s="1"/>
  <c r="I325" i="1"/>
  <c r="I480" i="1" s="1"/>
  <c r="G325" i="1"/>
  <c r="G480" i="1" s="1"/>
  <c r="Q324" i="1"/>
  <c r="Q479" i="1" s="1"/>
  <c r="O324" i="1"/>
  <c r="O479" i="1" s="1"/>
  <c r="L324" i="1"/>
  <c r="L479" i="1" s="1"/>
  <c r="Q323" i="1"/>
  <c r="Q321" i="1"/>
  <c r="Q476" i="1" s="1"/>
  <c r="P321" i="1"/>
  <c r="P476" i="1" s="1"/>
  <c r="O321" i="1"/>
  <c r="O476" i="1" s="1"/>
  <c r="M321" i="1"/>
  <c r="M476" i="1" s="1"/>
  <c r="L321" i="1"/>
  <c r="L476" i="1" s="1"/>
  <c r="K321" i="1"/>
  <c r="K476" i="1" s="1"/>
  <c r="J321" i="1"/>
  <c r="J476" i="1" s="1"/>
  <c r="H321" i="1"/>
  <c r="H476" i="1" s="1"/>
  <c r="F321" i="1"/>
  <c r="I319" i="1"/>
  <c r="I474" i="1" s="1"/>
  <c r="H319" i="1"/>
  <c r="H474" i="1" s="1"/>
  <c r="G319" i="1"/>
  <c r="G474" i="1" s="1"/>
  <c r="F319" i="1"/>
  <c r="F474" i="1" s="1"/>
  <c r="Q318" i="1"/>
  <c r="Q473" i="1" s="1"/>
  <c r="P318" i="1"/>
  <c r="P473" i="1" s="1"/>
  <c r="O318" i="1"/>
  <c r="O473" i="1" s="1"/>
  <c r="N318" i="1"/>
  <c r="N473" i="1" s="1"/>
  <c r="M318" i="1"/>
  <c r="M473" i="1" s="1"/>
  <c r="L318" i="1"/>
  <c r="L473" i="1" s="1"/>
  <c r="K318" i="1"/>
  <c r="K473" i="1" s="1"/>
  <c r="J318" i="1"/>
  <c r="J473" i="1" s="1"/>
  <c r="I318" i="1"/>
  <c r="I473" i="1" s="1"/>
  <c r="H318" i="1"/>
  <c r="H473" i="1" s="1"/>
  <c r="G318" i="1"/>
  <c r="G473" i="1" s="1"/>
  <c r="Q315" i="1"/>
  <c r="Q420" i="1" s="1"/>
  <c r="M315" i="1"/>
  <c r="M420" i="1" s="1"/>
  <c r="K315" i="1"/>
  <c r="K420" i="1" s="1"/>
  <c r="K314" i="1"/>
  <c r="K419" i="1" s="1"/>
  <c r="J314" i="1"/>
  <c r="J419" i="1" s="1"/>
  <c r="H314" i="1"/>
  <c r="H419" i="1" s="1"/>
  <c r="G314" i="1"/>
  <c r="G419" i="1" s="1"/>
  <c r="F314" i="1"/>
  <c r="F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Q301" i="1"/>
  <c r="Q465" i="1" s="1"/>
  <c r="M301" i="1"/>
  <c r="M465" i="1" s="1"/>
  <c r="L300" i="1"/>
  <c r="K300" i="1"/>
  <c r="K413" i="1" s="1"/>
  <c r="J300" i="1"/>
  <c r="I300" i="1"/>
  <c r="H300" i="1"/>
  <c r="G300" i="1"/>
  <c r="G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H241" i="1"/>
  <c r="G241" i="1"/>
  <c r="Q129" i="1"/>
  <c r="P129" i="1"/>
  <c r="O129" i="1"/>
  <c r="I129" i="1"/>
  <c r="Q128" i="1"/>
  <c r="N128" i="1"/>
  <c r="J128" i="1"/>
  <c r="G128" i="1"/>
  <c r="Q126" i="1"/>
  <c r="P126" i="1"/>
  <c r="O126" i="1"/>
  <c r="M126" i="1"/>
  <c r="L126" i="1"/>
  <c r="J126" i="1"/>
  <c r="H126" i="1"/>
  <c r="G126" i="1"/>
  <c r="F126" i="1"/>
  <c r="P125" i="1"/>
  <c r="L125" i="1"/>
  <c r="I125" i="1"/>
  <c r="G125" i="1"/>
  <c r="M124" i="1"/>
  <c r="I124" i="1"/>
  <c r="F124" i="1"/>
  <c r="N123" i="1"/>
  <c r="K123" i="1"/>
  <c r="J123" i="1"/>
  <c r="I123" i="1"/>
  <c r="G123" i="1"/>
  <c r="F123" i="1"/>
  <c r="Q122" i="1"/>
  <c r="O122" i="1"/>
  <c r="N122" i="1"/>
  <c r="I122" i="1"/>
  <c r="H122" i="1"/>
  <c r="Q121" i="1"/>
  <c r="N121" i="1"/>
  <c r="J121" i="1"/>
  <c r="Q120" i="1"/>
  <c r="P120" i="1"/>
  <c r="N120" i="1"/>
  <c r="M120" i="1"/>
  <c r="L120" i="1"/>
  <c r="K120" i="1"/>
  <c r="J120" i="1"/>
  <c r="Q119" i="1"/>
  <c r="M119" i="1"/>
  <c r="L119" i="1"/>
  <c r="K119" i="1"/>
  <c r="J119" i="1"/>
  <c r="H119" i="1"/>
  <c r="F119" i="1"/>
  <c r="M118" i="1"/>
  <c r="L118" i="1"/>
  <c r="K118" i="1"/>
  <c r="I118" i="1"/>
  <c r="H118" i="1"/>
  <c r="G118" i="1"/>
  <c r="F118" i="1"/>
  <c r="Q117" i="1"/>
  <c r="P117" i="1"/>
  <c r="O117" i="1"/>
  <c r="M117" i="1"/>
  <c r="I117" i="1"/>
  <c r="F117" i="1"/>
  <c r="N116" i="1"/>
  <c r="L116" i="1"/>
  <c r="K116" i="1"/>
  <c r="J116" i="1"/>
  <c r="H116" i="1"/>
  <c r="G116" i="1"/>
  <c r="F116" i="1"/>
  <c r="P115" i="1"/>
  <c r="O115" i="1"/>
  <c r="N115" i="1"/>
  <c r="I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Q400" i="1" s="1"/>
  <c r="Q520" i="1" s="1"/>
  <c r="P290" i="1"/>
  <c r="O290" i="1"/>
  <c r="N290" i="1"/>
  <c r="M290" i="1"/>
  <c r="M400" i="1" s="1"/>
  <c r="L290" i="1"/>
  <c r="K290" i="1"/>
  <c r="J290" i="1"/>
  <c r="I290" i="1"/>
  <c r="I400" i="1" s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G399" i="1" s="1"/>
  <c r="G519" i="1" s="1"/>
  <c r="F289" i="1"/>
  <c r="F399" i="1" s="1"/>
  <c r="F519" i="1" s="1"/>
  <c r="Q287" i="1"/>
  <c r="Q386" i="1" s="1"/>
  <c r="Q517" i="1" s="1"/>
  <c r="P287" i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M384" i="1" s="1"/>
  <c r="M515" i="1" s="1"/>
  <c r="L285" i="1"/>
  <c r="K285" i="1"/>
  <c r="J285" i="1"/>
  <c r="I285" i="1"/>
  <c r="H285" i="1"/>
  <c r="G285" i="1"/>
  <c r="F285" i="1"/>
  <c r="Q283" i="1"/>
  <c r="O283" i="1"/>
  <c r="O382" i="1" s="1"/>
  <c r="O513" i="1" s="1"/>
  <c r="N283" i="1"/>
  <c r="M283" i="1"/>
  <c r="M382" i="1" s="1"/>
  <c r="M513" i="1" s="1"/>
  <c r="H283" i="1"/>
  <c r="M274" i="1"/>
  <c r="H274" i="1"/>
  <c r="G274" i="1"/>
  <c r="F274" i="1"/>
  <c r="Q250" i="1"/>
  <c r="Q325" i="1" s="1"/>
  <c r="P250" i="1"/>
  <c r="O250" i="1"/>
  <c r="O325" i="1" s="1"/>
  <c r="N250" i="1"/>
  <c r="M250" i="1"/>
  <c r="L250" i="1"/>
  <c r="K250" i="1"/>
  <c r="J250" i="1"/>
  <c r="I250" i="1"/>
  <c r="H250" i="1"/>
  <c r="G250" i="1"/>
  <c r="F250" i="1"/>
  <c r="F325" i="1" s="1"/>
  <c r="F480" i="1" s="1"/>
  <c r="Q249" i="1"/>
  <c r="P249" i="1"/>
  <c r="O249" i="1"/>
  <c r="N249" i="1"/>
  <c r="M249" i="1"/>
  <c r="L249" i="1"/>
  <c r="K249" i="1"/>
  <c r="J249" i="1"/>
  <c r="I249" i="1"/>
  <c r="H249" i="1"/>
  <c r="G249" i="1"/>
  <c r="F249" i="1"/>
  <c r="Q248" i="1"/>
  <c r="P248" i="1"/>
  <c r="P323" i="1" s="1"/>
  <c r="P478" i="1" s="1"/>
  <c r="O248" i="1"/>
  <c r="O323" i="1" s="1"/>
  <c r="O478" i="1" s="1"/>
  <c r="N248" i="1"/>
  <c r="N323" i="1" s="1"/>
  <c r="N478" i="1" s="1"/>
  <c r="M248" i="1"/>
  <c r="M323" i="1" s="1"/>
  <c r="M478" i="1" s="1"/>
  <c r="L248" i="1"/>
  <c r="L323" i="1" s="1"/>
  <c r="L478" i="1" s="1"/>
  <c r="K248" i="1"/>
  <c r="K323" i="1" s="1"/>
  <c r="K478" i="1" s="1"/>
  <c r="J248" i="1"/>
  <c r="I248" i="1"/>
  <c r="H248" i="1"/>
  <c r="G248" i="1"/>
  <c r="F248" i="1"/>
  <c r="Q247" i="1"/>
  <c r="Q322" i="1" s="1"/>
  <c r="Q477" i="1" s="1"/>
  <c r="P247" i="1"/>
  <c r="O247" i="1"/>
  <c r="N247" i="1"/>
  <c r="M247" i="1"/>
  <c r="M322" i="1" s="1"/>
  <c r="M477" i="1" s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I321" i="1" s="1"/>
  <c r="I476" i="1" s="1"/>
  <c r="H246" i="1"/>
  <c r="G246" i="1"/>
  <c r="G321" i="1" s="1"/>
  <c r="G476" i="1" s="1"/>
  <c r="F246" i="1"/>
  <c r="Q245" i="1"/>
  <c r="P245" i="1"/>
  <c r="O245" i="1"/>
  <c r="N245" i="1"/>
  <c r="M245" i="1"/>
  <c r="M320" i="1" s="1"/>
  <c r="M475" i="1" s="1"/>
  <c r="L245" i="1"/>
  <c r="K245" i="1"/>
  <c r="J245" i="1"/>
  <c r="I245" i="1"/>
  <c r="I320" i="1" s="1"/>
  <c r="I475" i="1" s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O241" i="1"/>
  <c r="O316" i="1" s="1"/>
  <c r="O471" i="1" s="1"/>
  <c r="M241" i="1"/>
  <c r="M316" i="1" s="1"/>
  <c r="Q235" i="1"/>
  <c r="P235" i="1"/>
  <c r="O235" i="1"/>
  <c r="N235" i="1"/>
  <c r="M235" i="1"/>
  <c r="L235" i="1"/>
  <c r="K235" i="1"/>
  <c r="J235" i="1"/>
  <c r="J301" i="1" s="1"/>
  <c r="J465" i="1" s="1"/>
  <c r="I235" i="1"/>
  <c r="H235" i="1"/>
  <c r="G235" i="1"/>
  <c r="F235" i="1"/>
  <c r="F301" i="1" s="1"/>
  <c r="F465" i="1" s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P212" i="1" s="1"/>
  <c r="O216" i="1"/>
  <c r="N216" i="1"/>
  <c r="M216" i="1"/>
  <c r="L216" i="1"/>
  <c r="L212" i="1" s="1"/>
  <c r="K216" i="1"/>
  <c r="J216" i="1"/>
  <c r="I216" i="1"/>
  <c r="H216" i="1"/>
  <c r="G216" i="1"/>
  <c r="F216" i="1"/>
  <c r="F212" i="1" s="1"/>
  <c r="Q212" i="1"/>
  <c r="O212" i="1"/>
  <c r="N212" i="1"/>
  <c r="M212" i="1"/>
  <c r="K212" i="1"/>
  <c r="J212" i="1"/>
  <c r="I212" i="1"/>
  <c r="H212" i="1"/>
  <c r="G212" i="1"/>
  <c r="Q209" i="1"/>
  <c r="P209" i="1"/>
  <c r="P398" i="1" s="1"/>
  <c r="O209" i="1"/>
  <c r="O398" i="1" s="1"/>
  <c r="O439" i="1" s="1"/>
  <c r="N209" i="1"/>
  <c r="M209" i="1"/>
  <c r="L209" i="1"/>
  <c r="L398" i="1" s="1"/>
  <c r="L439" i="1" s="1"/>
  <c r="K209" i="1"/>
  <c r="J209" i="1"/>
  <c r="I209" i="1"/>
  <c r="H209" i="1"/>
  <c r="G209" i="1"/>
  <c r="F209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Q198" i="1"/>
  <c r="P198" i="1"/>
  <c r="O198" i="1"/>
  <c r="O361" i="1" s="1"/>
  <c r="M198" i="1"/>
  <c r="K198" i="1"/>
  <c r="I198" i="1"/>
  <c r="I361" i="1" s="1"/>
  <c r="I428" i="1" s="1"/>
  <c r="H198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L314" i="1" s="1"/>
  <c r="L419" i="1" s="1"/>
  <c r="K189" i="1"/>
  <c r="J189" i="1"/>
  <c r="I189" i="1"/>
  <c r="I314" i="1" s="1"/>
  <c r="I419" i="1" s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N172" i="1"/>
  <c r="M172" i="1"/>
  <c r="L172" i="1"/>
  <c r="L400" i="1" s="1"/>
  <c r="K172" i="1"/>
  <c r="K400" i="1" s="1"/>
  <c r="J172" i="1"/>
  <c r="I172" i="1"/>
  <c r="H172" i="1"/>
  <c r="H400" i="1" s="1"/>
  <c r="G172" i="1"/>
  <c r="G400" i="1" s="1"/>
  <c r="G520" i="1" s="1"/>
  <c r="F172" i="1"/>
  <c r="F400" i="1" s="1"/>
  <c r="F520" i="1" s="1"/>
  <c r="Q171" i="1"/>
  <c r="Q399" i="1" s="1"/>
  <c r="Q519" i="1" s="1"/>
  <c r="P171" i="1"/>
  <c r="P399" i="1" s="1"/>
  <c r="P519" i="1" s="1"/>
  <c r="O171" i="1"/>
  <c r="O399" i="1" s="1"/>
  <c r="O519" i="1" s="1"/>
  <c r="N171" i="1"/>
  <c r="N399" i="1" s="1"/>
  <c r="N519" i="1" s="1"/>
  <c r="M171" i="1"/>
  <c r="M399" i="1" s="1"/>
  <c r="M519" i="1" s="1"/>
  <c r="L171" i="1"/>
  <c r="L399" i="1" s="1"/>
  <c r="L519" i="1" s="1"/>
  <c r="K171" i="1"/>
  <c r="K399" i="1" s="1"/>
  <c r="K519" i="1" s="1"/>
  <c r="J171" i="1"/>
  <c r="J399" i="1" s="1"/>
  <c r="J519" i="1" s="1"/>
  <c r="I171" i="1"/>
  <c r="H171" i="1"/>
  <c r="G171" i="1"/>
  <c r="F171" i="1"/>
  <c r="Q170" i="1"/>
  <c r="P170" i="1"/>
  <c r="O170" i="1"/>
  <c r="N170" i="1"/>
  <c r="M170" i="1"/>
  <c r="L170" i="1"/>
  <c r="K170" i="1"/>
  <c r="J170" i="1"/>
  <c r="I170" i="1"/>
  <c r="H170" i="1"/>
  <c r="G170" i="1"/>
  <c r="G398" i="1" s="1"/>
  <c r="G439" i="1" s="1"/>
  <c r="F170" i="1"/>
  <c r="F398" i="1" s="1"/>
  <c r="F439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P386" i="1" s="1"/>
  <c r="P517" i="1" s="1"/>
  <c r="O158" i="1"/>
  <c r="O386" i="1" s="1"/>
  <c r="O517" i="1" s="1"/>
  <c r="N158" i="1"/>
  <c r="N386" i="1" s="1"/>
  <c r="N517" i="1" s="1"/>
  <c r="M158" i="1"/>
  <c r="M386" i="1" s="1"/>
  <c r="M517" i="1" s="1"/>
  <c r="L158" i="1"/>
  <c r="L386" i="1" s="1"/>
  <c r="L517" i="1" s="1"/>
  <c r="K158" i="1"/>
  <c r="J158" i="1"/>
  <c r="J386" i="1" s="1"/>
  <c r="J517" i="1" s="1"/>
  <c r="I158" i="1"/>
  <c r="H158" i="1"/>
  <c r="G158" i="1"/>
  <c r="F158" i="1"/>
  <c r="Q157" i="1"/>
  <c r="P157" i="1"/>
  <c r="O157" i="1"/>
  <c r="N157" i="1"/>
  <c r="M157" i="1"/>
  <c r="L157" i="1"/>
  <c r="K157" i="1"/>
  <c r="J157" i="1"/>
  <c r="I157" i="1"/>
  <c r="I385" i="1" s="1"/>
  <c r="I516" i="1" s="1"/>
  <c r="H157" i="1"/>
  <c r="H385" i="1" s="1"/>
  <c r="H516" i="1" s="1"/>
  <c r="G157" i="1"/>
  <c r="G385" i="1" s="1"/>
  <c r="F157" i="1"/>
  <c r="F385" i="1" s="1"/>
  <c r="F516" i="1" s="1"/>
  <c r="Q156" i="1"/>
  <c r="P156" i="1"/>
  <c r="P384" i="1" s="1"/>
  <c r="P515" i="1" s="1"/>
  <c r="O156" i="1"/>
  <c r="O384" i="1" s="1"/>
  <c r="O515" i="1" s="1"/>
  <c r="N156" i="1"/>
  <c r="N384" i="1" s="1"/>
  <c r="N515" i="1" s="1"/>
  <c r="M156" i="1"/>
  <c r="L156" i="1"/>
  <c r="L384" i="1" s="1"/>
  <c r="L515" i="1" s="1"/>
  <c r="K156" i="1"/>
  <c r="K384" i="1" s="1"/>
  <c r="K515" i="1" s="1"/>
  <c r="J156" i="1"/>
  <c r="J384" i="1" s="1"/>
  <c r="J515" i="1" s="1"/>
  <c r="I156" i="1"/>
  <c r="I384" i="1" s="1"/>
  <c r="I515" i="1" s="1"/>
  <c r="H156" i="1"/>
  <c r="H384" i="1" s="1"/>
  <c r="H515" i="1" s="1"/>
  <c r="G156" i="1"/>
  <c r="F156" i="1"/>
  <c r="F384" i="1" s="1"/>
  <c r="F515" i="1" s="1"/>
  <c r="Q155" i="1"/>
  <c r="Q383" i="1" s="1"/>
  <c r="Q514" i="1" s="1"/>
  <c r="P155" i="1"/>
  <c r="P383" i="1" s="1"/>
  <c r="P514" i="1" s="1"/>
  <c r="O155" i="1"/>
  <c r="N155" i="1"/>
  <c r="N383" i="1" s="1"/>
  <c r="N514" i="1" s="1"/>
  <c r="M155" i="1"/>
  <c r="L155" i="1"/>
  <c r="K155" i="1"/>
  <c r="J155" i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Q136" i="1"/>
  <c r="P136" i="1"/>
  <c r="O136" i="1"/>
  <c r="O364" i="1" s="1"/>
  <c r="N136" i="1"/>
  <c r="N364" i="1" s="1"/>
  <c r="M136" i="1"/>
  <c r="M364" i="1" s="1"/>
  <c r="L136" i="1"/>
  <c r="L364" i="1" s="1"/>
  <c r="K136" i="1"/>
  <c r="K364" i="1" s="1"/>
  <c r="J136" i="1"/>
  <c r="J364" i="1" s="1"/>
  <c r="I136" i="1"/>
  <c r="I364" i="1" s="1"/>
  <c r="H136" i="1"/>
  <c r="H364" i="1" s="1"/>
  <c r="G136" i="1"/>
  <c r="G364" i="1" s="1"/>
  <c r="F136" i="1"/>
  <c r="F364" i="1" s="1"/>
  <c r="Q135" i="1"/>
  <c r="P135" i="1"/>
  <c r="O135" i="1"/>
  <c r="N135" i="1"/>
  <c r="M135" i="1"/>
  <c r="M363" i="1" s="1"/>
  <c r="M504" i="1" s="1"/>
  <c r="L135" i="1"/>
  <c r="L363" i="1" s="1"/>
  <c r="K135" i="1"/>
  <c r="J135" i="1"/>
  <c r="I135" i="1"/>
  <c r="I363" i="1" s="1"/>
  <c r="I504" i="1" s="1"/>
  <c r="H135" i="1"/>
  <c r="H363" i="1" s="1"/>
  <c r="H504" i="1" s="1"/>
  <c r="G135" i="1"/>
  <c r="G363" i="1" s="1"/>
  <c r="G504" i="1" s="1"/>
  <c r="F135" i="1"/>
  <c r="F363" i="1" s="1"/>
  <c r="Q134" i="1"/>
  <c r="P134" i="1"/>
  <c r="P362" i="1" s="1"/>
  <c r="P429" i="1" s="1"/>
  <c r="O134" i="1"/>
  <c r="O362" i="1" s="1"/>
  <c r="O429" i="1" s="1"/>
  <c r="N134" i="1"/>
  <c r="M134" i="1"/>
  <c r="L134" i="1"/>
  <c r="L362" i="1" s="1"/>
  <c r="L429" i="1" s="1"/>
  <c r="K134" i="1"/>
  <c r="J134" i="1"/>
  <c r="J362" i="1" s="1"/>
  <c r="J429" i="1" s="1"/>
  <c r="I134" i="1"/>
  <c r="H134" i="1"/>
  <c r="G134" i="1"/>
  <c r="F134" i="1"/>
  <c r="Q133" i="1"/>
  <c r="P133" i="1"/>
  <c r="O133" i="1"/>
  <c r="N133" i="1"/>
  <c r="N361" i="1" s="1"/>
  <c r="N428" i="1" s="1"/>
  <c r="M133" i="1"/>
  <c r="L133" i="1"/>
  <c r="K133" i="1"/>
  <c r="J133" i="1"/>
  <c r="I133" i="1"/>
  <c r="H133" i="1"/>
  <c r="G133" i="1"/>
  <c r="F133" i="1"/>
  <c r="Q132" i="1"/>
  <c r="P132" i="1"/>
  <c r="O132" i="1"/>
  <c r="O139" i="1" s="1" a="1"/>
  <c r="O139" i="1" s="1"/>
  <c r="N132" i="1"/>
  <c r="N139" i="1" s="1" a="1"/>
  <c r="N139" i="1" s="1"/>
  <c r="M132" i="1"/>
  <c r="L132" i="1"/>
  <c r="K132" i="1"/>
  <c r="J132" i="1"/>
  <c r="J139" i="1" s="1" a="1"/>
  <c r="J139" i="1" s="1"/>
  <c r="I132" i="1"/>
  <c r="H132" i="1"/>
  <c r="H139" i="1" s="1" a="1"/>
  <c r="H139" i="1" s="1"/>
  <c r="G132" i="1"/>
  <c r="F132" i="1"/>
  <c r="Q131" i="1"/>
  <c r="Q130" i="1" s="1"/>
  <c r="P131" i="1"/>
  <c r="O131" i="1"/>
  <c r="O138" i="1" s="1" a="1"/>
  <c r="O138" i="1" s="1"/>
  <c r="N131" i="1"/>
  <c r="M131" i="1"/>
  <c r="M138" i="1" s="1" a="1"/>
  <c r="M138" i="1" s="1"/>
  <c r="L131" i="1"/>
  <c r="L138" i="1" s="1" a="1"/>
  <c r="L138" i="1" s="1"/>
  <c r="K131" i="1"/>
  <c r="K138" i="1" s="1" a="1"/>
  <c r="K138" i="1" s="1"/>
  <c r="J131" i="1"/>
  <c r="J138" i="1" s="1" a="1"/>
  <c r="J138" i="1" s="1"/>
  <c r="I131" i="1"/>
  <c r="I138" i="1" s="1" a="1"/>
  <c r="I138" i="1" s="1"/>
  <c r="H131" i="1"/>
  <c r="G131" i="1"/>
  <c r="F131" i="1"/>
  <c r="Q97" i="1"/>
  <c r="P97" i="1"/>
  <c r="O97" i="1"/>
  <c r="N97" i="1"/>
  <c r="N129" i="1" s="1"/>
  <c r="M97" i="1"/>
  <c r="L97" i="1"/>
  <c r="K97" i="1"/>
  <c r="K129" i="1" s="1"/>
  <c r="J97" i="1"/>
  <c r="J129" i="1" s="1"/>
  <c r="I97" i="1"/>
  <c r="H97" i="1"/>
  <c r="G97" i="1"/>
  <c r="G129" i="1" s="1"/>
  <c r="F97" i="1"/>
  <c r="F129" i="1" s="1"/>
  <c r="Q96" i="1"/>
  <c r="P96" i="1"/>
  <c r="O96" i="1"/>
  <c r="O128" i="1" s="1"/>
  <c r="N96" i="1"/>
  <c r="N324" i="1" s="1"/>
  <c r="N479" i="1" s="1"/>
  <c r="M96" i="1"/>
  <c r="L96" i="1"/>
  <c r="L128" i="1" s="1"/>
  <c r="K96" i="1"/>
  <c r="J96" i="1"/>
  <c r="J324" i="1" s="1"/>
  <c r="J479" i="1" s="1"/>
  <c r="I96" i="1"/>
  <c r="H96" i="1"/>
  <c r="G96" i="1"/>
  <c r="G324" i="1" s="1"/>
  <c r="F96" i="1"/>
  <c r="Q95" i="1"/>
  <c r="P95" i="1"/>
  <c r="O95" i="1"/>
  <c r="N95" i="1"/>
  <c r="M95" i="1"/>
  <c r="L95" i="1"/>
  <c r="L127" i="1" s="1"/>
  <c r="K95" i="1"/>
  <c r="J95" i="1"/>
  <c r="J323" i="1" s="1"/>
  <c r="J478" i="1" s="1"/>
  <c r="I95" i="1"/>
  <c r="H95" i="1"/>
  <c r="G95" i="1"/>
  <c r="F95" i="1"/>
  <c r="F323" i="1" s="1"/>
  <c r="F478" i="1" s="1"/>
  <c r="Q94" i="1"/>
  <c r="P94" i="1"/>
  <c r="O94" i="1"/>
  <c r="O322" i="1" s="1"/>
  <c r="O477" i="1" s="1"/>
  <c r="N94" i="1"/>
  <c r="M94" i="1"/>
  <c r="L94" i="1"/>
  <c r="L322" i="1" s="1"/>
  <c r="L477" i="1" s="1"/>
  <c r="K94" i="1"/>
  <c r="J94" i="1"/>
  <c r="J322" i="1" s="1"/>
  <c r="J477" i="1" s="1"/>
  <c r="I94" i="1"/>
  <c r="I322" i="1" s="1"/>
  <c r="I477" i="1" s="1"/>
  <c r="H94" i="1"/>
  <c r="H322" i="1" s="1"/>
  <c r="H477" i="1" s="1"/>
  <c r="G94" i="1"/>
  <c r="G322" i="1" s="1"/>
  <c r="G477" i="1" s="1"/>
  <c r="F94" i="1"/>
  <c r="F322" i="1" s="1"/>
  <c r="F477" i="1" s="1"/>
  <c r="Q93" i="1"/>
  <c r="Q125" i="1" s="1"/>
  <c r="P93" i="1"/>
  <c r="O93" i="1"/>
  <c r="O125" i="1" s="1"/>
  <c r="N93" i="1"/>
  <c r="N125" i="1" s="1"/>
  <c r="M93" i="1"/>
  <c r="M125" i="1" s="1"/>
  <c r="L93" i="1"/>
  <c r="K93" i="1"/>
  <c r="K125" i="1" s="1"/>
  <c r="J93" i="1"/>
  <c r="J125" i="1" s="1"/>
  <c r="I93" i="1"/>
  <c r="H93" i="1"/>
  <c r="H125" i="1" s="1"/>
  <c r="G93" i="1"/>
  <c r="F93" i="1"/>
  <c r="F125" i="1" s="1"/>
  <c r="Q92" i="1"/>
  <c r="Q124" i="1" s="1"/>
  <c r="P92" i="1"/>
  <c r="P320" i="1" s="1"/>
  <c r="P475" i="1" s="1"/>
  <c r="O92" i="1"/>
  <c r="O320" i="1" s="1"/>
  <c r="O475" i="1" s="1"/>
  <c r="N92" i="1"/>
  <c r="N320" i="1" s="1"/>
  <c r="M92" i="1"/>
  <c r="L92" i="1"/>
  <c r="K92" i="1"/>
  <c r="J92" i="1"/>
  <c r="I92" i="1"/>
  <c r="H92" i="1"/>
  <c r="G92" i="1"/>
  <c r="F92" i="1"/>
  <c r="F320" i="1" s="1"/>
  <c r="F475" i="1" s="1"/>
  <c r="Q91" i="1"/>
  <c r="P91" i="1"/>
  <c r="O91" i="1"/>
  <c r="N91" i="1"/>
  <c r="N319" i="1" s="1"/>
  <c r="N474" i="1" s="1"/>
  <c r="M91" i="1"/>
  <c r="L91" i="1"/>
  <c r="K91" i="1"/>
  <c r="K319" i="1" s="1"/>
  <c r="K474" i="1" s="1"/>
  <c r="J91" i="1"/>
  <c r="J319" i="1" s="1"/>
  <c r="J474" i="1" s="1"/>
  <c r="I91" i="1"/>
  <c r="H91" i="1"/>
  <c r="H123" i="1" s="1"/>
  <c r="G91" i="1"/>
  <c r="F91" i="1"/>
  <c r="Q90" i="1"/>
  <c r="P90" i="1"/>
  <c r="P122" i="1" s="1"/>
  <c r="O90" i="1"/>
  <c r="N90" i="1"/>
  <c r="M90" i="1"/>
  <c r="M122" i="1" s="1"/>
  <c r="L90" i="1"/>
  <c r="L122" i="1" s="1"/>
  <c r="K90" i="1"/>
  <c r="K122" i="1" s="1"/>
  <c r="J90" i="1"/>
  <c r="J122" i="1" s="1"/>
  <c r="I90" i="1"/>
  <c r="H90" i="1"/>
  <c r="G90" i="1"/>
  <c r="G122" i="1" s="1"/>
  <c r="F90" i="1"/>
  <c r="Q89" i="1"/>
  <c r="P89" i="1"/>
  <c r="O89" i="1"/>
  <c r="N89" i="1"/>
  <c r="N317" i="1" s="1"/>
  <c r="N472" i="1" s="1"/>
  <c r="M89" i="1"/>
  <c r="L89" i="1"/>
  <c r="K89" i="1"/>
  <c r="J89" i="1"/>
  <c r="I89" i="1"/>
  <c r="H89" i="1"/>
  <c r="G89" i="1"/>
  <c r="G121" i="1" s="1"/>
  <c r="F89" i="1"/>
  <c r="F121" i="1" s="1"/>
  <c r="Q88" i="1"/>
  <c r="P88" i="1"/>
  <c r="O88" i="1"/>
  <c r="O120" i="1" s="1"/>
  <c r="N88" i="1"/>
  <c r="M88" i="1"/>
  <c r="L88" i="1"/>
  <c r="K88" i="1"/>
  <c r="J88" i="1"/>
  <c r="I88" i="1"/>
  <c r="I120" i="1" s="1"/>
  <c r="H88" i="1"/>
  <c r="H120" i="1" s="1"/>
  <c r="G88" i="1"/>
  <c r="G120" i="1" s="1"/>
  <c r="F88" i="1"/>
  <c r="Q87" i="1"/>
  <c r="P87" i="1"/>
  <c r="P119" i="1" s="1"/>
  <c r="O87" i="1"/>
  <c r="O119" i="1" s="1"/>
  <c r="N87" i="1"/>
  <c r="N119" i="1" s="1"/>
  <c r="M87" i="1"/>
  <c r="L87" i="1"/>
  <c r="L315" i="1" s="1"/>
  <c r="L420" i="1" s="1"/>
  <c r="K87" i="1"/>
  <c r="J87" i="1"/>
  <c r="J315" i="1" s="1"/>
  <c r="J420" i="1" s="1"/>
  <c r="I87" i="1"/>
  <c r="I315" i="1" s="1"/>
  <c r="I420" i="1" s="1"/>
  <c r="H87" i="1"/>
  <c r="H315" i="1" s="1"/>
  <c r="H420" i="1" s="1"/>
  <c r="G87" i="1"/>
  <c r="F87" i="1"/>
  <c r="F315" i="1" s="1"/>
  <c r="F420" i="1" s="1"/>
  <c r="Q86" i="1"/>
  <c r="P86" i="1"/>
  <c r="O86" i="1"/>
  <c r="O118" i="1" s="1"/>
  <c r="N86" i="1"/>
  <c r="M86" i="1"/>
  <c r="M314" i="1" s="1"/>
  <c r="L86" i="1"/>
  <c r="K86" i="1"/>
  <c r="J86" i="1"/>
  <c r="J118" i="1" s="1"/>
  <c r="I86" i="1"/>
  <c r="H86" i="1"/>
  <c r="G86" i="1"/>
  <c r="F86" i="1"/>
  <c r="Q85" i="1"/>
  <c r="P85" i="1"/>
  <c r="O85" i="1"/>
  <c r="N85" i="1"/>
  <c r="N117" i="1" s="1"/>
  <c r="M85" i="1"/>
  <c r="L85" i="1"/>
  <c r="L117" i="1" s="1"/>
  <c r="K85" i="1"/>
  <c r="K117" i="1" s="1"/>
  <c r="J85" i="1"/>
  <c r="J117" i="1" s="1"/>
  <c r="I85" i="1"/>
  <c r="H85" i="1"/>
  <c r="H117" i="1" s="1"/>
  <c r="G85" i="1"/>
  <c r="G117" i="1" s="1"/>
  <c r="F85" i="1"/>
  <c r="Q84" i="1"/>
  <c r="Q116" i="1" s="1"/>
  <c r="P84" i="1"/>
  <c r="P116" i="1" s="1"/>
  <c r="O84" i="1"/>
  <c r="O116" i="1" s="1"/>
  <c r="N84" i="1"/>
  <c r="M84" i="1"/>
  <c r="M116" i="1" s="1"/>
  <c r="L84" i="1"/>
  <c r="K84" i="1"/>
  <c r="J84" i="1"/>
  <c r="I84" i="1"/>
  <c r="I116" i="1" s="1"/>
  <c r="H84" i="1"/>
  <c r="G84" i="1"/>
  <c r="F84" i="1"/>
  <c r="Q83" i="1"/>
  <c r="Q115" i="1" s="1"/>
  <c r="P83" i="1"/>
  <c r="O83" i="1"/>
  <c r="N83" i="1"/>
  <c r="M83" i="1"/>
  <c r="M115" i="1" s="1"/>
  <c r="L83" i="1"/>
  <c r="L115" i="1" s="1"/>
  <c r="K83" i="1"/>
  <c r="K115" i="1" s="1"/>
  <c r="J83" i="1"/>
  <c r="J115" i="1" s="1"/>
  <c r="I83" i="1"/>
  <c r="H83" i="1"/>
  <c r="H115" i="1" s="1"/>
  <c r="G83" i="1"/>
  <c r="G115" i="1" s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P301" i="1" s="1"/>
  <c r="P465" i="1" s="1"/>
  <c r="O73" i="1"/>
  <c r="O301" i="1" s="1"/>
  <c r="O465" i="1" s="1"/>
  <c r="N73" i="1"/>
  <c r="N301" i="1" s="1"/>
  <c r="N465" i="1" s="1"/>
  <c r="M73" i="1"/>
  <c r="L73" i="1"/>
  <c r="L301" i="1" s="1"/>
  <c r="L465" i="1" s="1"/>
  <c r="K73" i="1"/>
  <c r="K301" i="1" s="1"/>
  <c r="K465" i="1" s="1"/>
  <c r="J73" i="1"/>
  <c r="I73" i="1"/>
  <c r="I301" i="1" s="1"/>
  <c r="I465" i="1" s="1"/>
  <c r="H73" i="1"/>
  <c r="H301" i="1" s="1"/>
  <c r="H465" i="1" s="1"/>
  <c r="G73" i="1"/>
  <c r="G301" i="1" s="1"/>
  <c r="G465" i="1" s="1"/>
  <c r="F73" i="1"/>
  <c r="Q72" i="1"/>
  <c r="Q300" i="1" s="1"/>
  <c r="Q413" i="1" s="1"/>
  <c r="P72" i="1"/>
  <c r="P300" i="1" s="1"/>
  <c r="P413" i="1" s="1"/>
  <c r="O72" i="1"/>
  <c r="O300" i="1" s="1"/>
  <c r="N72" i="1"/>
  <c r="N300" i="1" s="1"/>
  <c r="N413" i="1" s="1"/>
  <c r="M72" i="1"/>
  <c r="M300" i="1" s="1"/>
  <c r="L72" i="1"/>
  <c r="K72" i="1"/>
  <c r="J72" i="1"/>
  <c r="I72" i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L1644" i="1" a="1"/>
  <c r="L1644" i="1"/>
  <c r="O1644" i="1" a="1"/>
  <c r="O1644" i="1" s="1"/>
  <c r="F1644" i="1" a="1"/>
  <c r="F1644" i="1"/>
  <c r="M1648" i="1" a="1"/>
  <c r="M1648" i="1" s="1"/>
  <c r="J1644" i="1" a="1"/>
  <c r="J1644" i="1"/>
  <c r="Q1648" i="1" a="1"/>
  <c r="Q1648" i="1"/>
  <c r="Q1644" i="1" a="1"/>
  <c r="Q1644" i="1"/>
  <c r="P1644" i="1" a="1"/>
  <c r="P1644" i="1"/>
  <c r="N1644" i="1" a="1"/>
  <c r="N1644" i="1"/>
  <c r="J1648" i="1" a="1"/>
  <c r="J1648" i="1"/>
  <c r="I1648" i="1" a="1"/>
  <c r="I1648" i="1"/>
  <c r="L1648" i="1" a="1"/>
  <c r="L1648" i="1"/>
  <c r="G1644" i="1" a="1"/>
  <c r="G1644" i="1"/>
  <c r="I1644" i="1" a="1"/>
  <c r="I1644" i="1"/>
  <c r="P1648" i="1" a="1"/>
  <c r="P1648" i="1"/>
  <c r="M1644" i="1" a="1"/>
  <c r="M1644" i="1" s="1"/>
  <c r="O1648" i="1" a="1"/>
  <c r="O1648" i="1"/>
  <c r="N1648" i="1" a="1"/>
  <c r="N1648" i="1" s="1"/>
  <c r="K1648" i="1" a="1"/>
  <c r="K1648" i="1" s="1"/>
  <c r="H1648" i="1" a="1"/>
  <c r="H1648" i="1"/>
  <c r="H1644" i="1" a="1"/>
  <c r="H1644" i="1"/>
  <c r="K1644" i="1" a="1"/>
  <c r="K1644" i="1"/>
  <c r="G1648" i="1" a="1"/>
  <c r="G1648" i="1"/>
  <c r="F1648" i="1" a="1"/>
  <c r="F1648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O32" i="1"/>
  <c r="N32" i="1"/>
  <c r="M32" i="1"/>
  <c r="L32" i="1"/>
  <c r="K32" i="1"/>
  <c r="J32" i="1"/>
  <c r="I32" i="1"/>
  <c r="I30" i="1" s="1" a="1"/>
  <c r="I30" i="1" s="1"/>
  <c r="H32" i="1"/>
  <c r="G32" i="1"/>
  <c r="G30" i="1" s="1" a="1"/>
  <c r="G30" i="1" s="1"/>
  <c r="F32" i="1"/>
  <c r="F30" i="1" s="1" a="1"/>
  <c r="F30" i="1" s="1"/>
  <c r="I625" i="1" a="1"/>
  <c r="I625" i="1" s="1"/>
  <c r="P623" i="1" a="1"/>
  <c r="P623" i="1" s="1"/>
  <c r="O623" i="1" a="1"/>
  <c r="O623" i="1"/>
  <c r="Q623" i="1" a="1"/>
  <c r="Q623" i="1"/>
  <c r="P625" i="1" a="1"/>
  <c r="P625" i="1" s="1"/>
  <c r="M625" i="1" a="1"/>
  <c r="M625" i="1" s="1"/>
  <c r="G625" i="1" a="1"/>
  <c r="G625" i="1"/>
  <c r="Q625" i="1" a="1"/>
  <c r="Q625" i="1" s="1"/>
  <c r="F625" i="1" a="1"/>
  <c r="F625" i="1"/>
  <c r="O625" i="1" a="1"/>
  <c r="O625" i="1" s="1"/>
  <c r="N625" i="1" a="1"/>
  <c r="N625" i="1"/>
  <c r="L625" i="1" a="1"/>
  <c r="L625" i="1"/>
  <c r="J625" i="1" a="1"/>
  <c r="J625" i="1"/>
  <c r="H625" i="1" a="1"/>
  <c r="H625" i="1"/>
  <c r="K625" i="1" a="1"/>
  <c r="K625" i="1"/>
  <c r="H622" i="1" a="1"/>
  <c r="H622" i="1"/>
  <c r="J623" i="1" a="1"/>
  <c r="J623" i="1"/>
  <c r="F622" i="1" a="1"/>
  <c r="F622" i="1"/>
  <c r="G623" i="1" a="1"/>
  <c r="G623" i="1"/>
  <c r="Q622" i="1" a="1"/>
  <c r="Q622" i="1" s="1"/>
  <c r="N622" i="1" a="1"/>
  <c r="N622" i="1" s="1"/>
  <c r="M622" i="1" a="1"/>
  <c r="M622" i="1" s="1"/>
  <c r="I622" i="1" a="1"/>
  <c r="I622" i="1"/>
  <c r="N623" i="1" a="1"/>
  <c r="N623" i="1"/>
  <c r="M623" i="1" a="1"/>
  <c r="M623" i="1" s="1"/>
  <c r="K622" i="1" a="1"/>
  <c r="K622" i="1"/>
  <c r="K623" i="1" a="1"/>
  <c r="K623" i="1"/>
  <c r="G622" i="1" a="1"/>
  <c r="G622" i="1"/>
  <c r="P622" i="1" a="1"/>
  <c r="P622" i="1" s="1"/>
  <c r="L623" i="1" a="1"/>
  <c r="L623" i="1"/>
  <c r="O622" i="1" a="1"/>
  <c r="O622" i="1"/>
  <c r="I623" i="1" a="1"/>
  <c r="I623" i="1" s="1"/>
  <c r="H623" i="1" a="1"/>
  <c r="H623" i="1"/>
  <c r="F623" i="1" a="1"/>
  <c r="F623" i="1" s="1"/>
  <c r="L622" i="1" a="1"/>
  <c r="L622" i="1"/>
  <c r="J622" i="1" a="1"/>
  <c r="J622" i="1" s="1"/>
  <c r="L620" i="1" a="1"/>
  <c r="L620" i="1" s="1"/>
  <c r="F620" i="1" a="1"/>
  <c r="F620" i="1"/>
  <c r="O619" i="1" a="1"/>
  <c r="O619" i="1"/>
  <c r="M618" i="1" a="1"/>
  <c r="M618" i="1" s="1"/>
  <c r="L617" i="1" a="1"/>
  <c r="L617" i="1"/>
  <c r="G617" i="1" a="1"/>
  <c r="G617" i="1"/>
  <c r="K617" i="1" a="1"/>
  <c r="K617" i="1"/>
  <c r="J620" i="1" a="1"/>
  <c r="J620" i="1" s="1"/>
  <c r="P619" i="1" a="1"/>
  <c r="P619" i="1"/>
  <c r="M619" i="1" a="1"/>
  <c r="M619" i="1"/>
  <c r="I618" i="1" a="1"/>
  <c r="I618" i="1"/>
  <c r="L619" i="1" a="1"/>
  <c r="L619" i="1" s="1"/>
  <c r="H619" i="1" a="1"/>
  <c r="H619" i="1" s="1"/>
  <c r="J617" i="1" a="1"/>
  <c r="J617" i="1" s="1"/>
  <c r="Q618" i="1" a="1"/>
  <c r="Q618" i="1"/>
  <c r="H618" i="1" a="1"/>
  <c r="H618" i="1"/>
  <c r="G618" i="1" a="1"/>
  <c r="G618" i="1"/>
  <c r="L618" i="1" a="1"/>
  <c r="L618" i="1"/>
  <c r="Q617" i="1" a="1"/>
  <c r="Q617" i="1" s="1"/>
  <c r="O617" i="1" a="1"/>
  <c r="O617" i="1"/>
  <c r="H617" i="1" a="1"/>
  <c r="H617" i="1"/>
  <c r="I619" i="1" a="1"/>
  <c r="I619" i="1"/>
  <c r="P620" i="1" a="1"/>
  <c r="P620" i="1"/>
  <c r="P617" i="1" a="1"/>
  <c r="P617" i="1" s="1"/>
  <c r="M617" i="1" a="1"/>
  <c r="M617" i="1"/>
  <c r="N617" i="1" a="1"/>
  <c r="N617" i="1" s="1"/>
  <c r="O618" i="1" a="1"/>
  <c r="O618" i="1" s="1"/>
  <c r="J618" i="1" a="1"/>
  <c r="J618" i="1" s="1"/>
  <c r="Q620" i="1" a="1"/>
  <c r="Q620" i="1"/>
  <c r="O620" i="1" a="1"/>
  <c r="O620" i="1"/>
  <c r="N620" i="1" a="1"/>
  <c r="N620" i="1"/>
  <c r="M620" i="1" a="1"/>
  <c r="M620" i="1"/>
  <c r="F618" i="1" a="1"/>
  <c r="F618" i="1"/>
  <c r="H620" i="1" a="1"/>
  <c r="H620" i="1"/>
  <c r="K619" i="1" a="1"/>
  <c r="K619" i="1"/>
  <c r="F617" i="1" a="1"/>
  <c r="F617" i="1" s="1"/>
  <c r="Q619" i="1" a="1"/>
  <c r="Q619" i="1" s="1"/>
  <c r="G619" i="1" a="1"/>
  <c r="G619" i="1"/>
  <c r="I617" i="1" a="1"/>
  <c r="I617" i="1"/>
  <c r="F619" i="1" a="1"/>
  <c r="F619" i="1" s="1"/>
  <c r="N618" i="1" a="1"/>
  <c r="N618" i="1" s="1"/>
  <c r="K620" i="1" a="1"/>
  <c r="K620" i="1" s="1"/>
  <c r="I620" i="1" a="1"/>
  <c r="I620" i="1"/>
  <c r="G620" i="1" a="1"/>
  <c r="G620" i="1"/>
  <c r="N619" i="1" a="1"/>
  <c r="N619" i="1"/>
  <c r="J619" i="1" a="1"/>
  <c r="J619" i="1"/>
  <c r="P618" i="1" a="1"/>
  <c r="P618" i="1"/>
  <c r="K618" i="1" a="1"/>
  <c r="K618" i="1"/>
  <c r="K610" i="1" a="1"/>
  <c r="K610" i="1"/>
  <c r="L607" i="1" a="1"/>
  <c r="L607" i="1"/>
  <c r="P609" i="1" a="1"/>
  <c r="P609" i="1" s="1"/>
  <c r="L610" i="1" a="1"/>
  <c r="L610" i="1" s="1"/>
  <c r="J607" i="1" a="1"/>
  <c r="J607" i="1"/>
  <c r="I610" i="1" a="1"/>
  <c r="I610" i="1" s="1"/>
  <c r="F609" i="1" a="1"/>
  <c r="F609" i="1"/>
  <c r="O610" i="1" a="1"/>
  <c r="O610" i="1" s="1"/>
  <c r="N606" i="1" a="1"/>
  <c r="N606" i="1" s="1"/>
  <c r="G609" i="1" a="1"/>
  <c r="G609" i="1"/>
  <c r="M610" i="1" a="1"/>
  <c r="M610" i="1" s="1"/>
  <c r="I609" i="1" a="1"/>
  <c r="I609" i="1"/>
  <c r="H610" i="1" a="1"/>
  <c r="H610" i="1"/>
  <c r="G610" i="1" a="1"/>
  <c r="G610" i="1"/>
  <c r="K607" i="1" a="1"/>
  <c r="K607" i="1"/>
  <c r="F610" i="1" a="1"/>
  <c r="F610" i="1"/>
  <c r="O609" i="1" a="1"/>
  <c r="O609" i="1"/>
  <c r="L609" i="1" a="1"/>
  <c r="L609" i="1" s="1"/>
  <c r="P607" i="1" a="1"/>
  <c r="P607" i="1" s="1"/>
  <c r="M607" i="1" a="1"/>
  <c r="M607" i="1" s="1"/>
  <c r="F606" i="1" a="1"/>
  <c r="F606" i="1"/>
  <c r="P606" i="1" a="1"/>
  <c r="P606" i="1" s="1"/>
  <c r="I606" i="1" a="1"/>
  <c r="I606" i="1"/>
  <c r="O606" i="1" a="1"/>
  <c r="O606" i="1"/>
  <c r="G606" i="1" a="1"/>
  <c r="G606" i="1"/>
  <c r="Q609" i="1" a="1"/>
  <c r="Q609" i="1" s="1"/>
  <c r="K609" i="1" a="1"/>
  <c r="K609" i="1" s="1"/>
  <c r="N609" i="1" a="1"/>
  <c r="N609" i="1"/>
  <c r="J606" i="1" a="1"/>
  <c r="J606" i="1"/>
  <c r="H606" i="1" a="1"/>
  <c r="H606" i="1"/>
  <c r="K606" i="1" a="1"/>
  <c r="K606" i="1"/>
  <c r="J609" i="1" a="1"/>
  <c r="J609" i="1"/>
  <c r="I607" i="1" a="1"/>
  <c r="I607" i="1" s="1"/>
  <c r="H607" i="1" a="1"/>
  <c r="H607" i="1" s="1"/>
  <c r="L606" i="1" a="1"/>
  <c r="L606" i="1"/>
  <c r="M609" i="1" a="1"/>
  <c r="M609" i="1" s="1"/>
  <c r="M606" i="1" a="1"/>
  <c r="M606" i="1"/>
  <c r="J610" i="1" a="1"/>
  <c r="J610" i="1"/>
  <c r="F607" i="1" a="1"/>
  <c r="F607" i="1"/>
  <c r="Q607" i="1" a="1"/>
  <c r="Q607" i="1"/>
  <c r="O607" i="1" a="1"/>
  <c r="O607" i="1" s="1"/>
  <c r="N607" i="1" a="1"/>
  <c r="N607" i="1"/>
  <c r="P610" i="1" a="1"/>
  <c r="P610" i="1"/>
  <c r="Q610" i="1" a="1"/>
  <c r="Q610" i="1" s="1"/>
  <c r="N610" i="1" a="1"/>
  <c r="N610" i="1" s="1"/>
  <c r="Q606" i="1" a="1"/>
  <c r="Q606" i="1" s="1"/>
  <c r="H609" i="1" a="1"/>
  <c r="H609" i="1"/>
  <c r="G607" i="1" a="1"/>
  <c r="G607" i="1" s="1"/>
  <c r="K602" i="1" a="1"/>
  <c r="K602" i="1"/>
  <c r="J602" i="1" a="1"/>
  <c r="J602" i="1" s="1"/>
  <c r="F596" i="1" a="1"/>
  <c r="F596" i="1"/>
  <c r="I602" i="1" a="1"/>
  <c r="I602" i="1"/>
  <c r="Q603" i="1" a="1"/>
  <c r="Q603" i="1"/>
  <c r="K603" i="1" a="1"/>
  <c r="K603" i="1"/>
  <c r="Q602" i="1" a="1"/>
  <c r="Q602" i="1"/>
  <c r="J595" i="1" a="1"/>
  <c r="J595" i="1"/>
  <c r="O602" i="1" a="1"/>
  <c r="O602" i="1" s="1"/>
  <c r="G602" i="1" a="1"/>
  <c r="G602" i="1" s="1"/>
  <c r="K596" i="1" a="1"/>
  <c r="K596" i="1" s="1"/>
  <c r="O603" i="1" a="1"/>
  <c r="O603" i="1" s="1"/>
  <c r="M595" i="1" a="1"/>
  <c r="M595" i="1" s="1"/>
  <c r="N603" i="1" a="1"/>
  <c r="N603" i="1" s="1"/>
  <c r="H603" i="1" a="1"/>
  <c r="H603" i="1"/>
  <c r="H595" i="1" a="1"/>
  <c r="H595" i="1" s="1"/>
  <c r="Q595" i="1" a="1"/>
  <c r="Q595" i="1" s="1"/>
  <c r="P595" i="1" a="1"/>
  <c r="P595" i="1"/>
  <c r="N595" i="1" a="1"/>
  <c r="N595" i="1"/>
  <c r="P596" i="1" a="1"/>
  <c r="P596" i="1"/>
  <c r="F602" i="1" a="1"/>
  <c r="F602" i="1"/>
  <c r="M603" i="1" a="1"/>
  <c r="M603" i="1"/>
  <c r="J603" i="1" a="1"/>
  <c r="J603" i="1"/>
  <c r="H602" i="1" a="1"/>
  <c r="H602" i="1" s="1"/>
  <c r="J596" i="1" a="1"/>
  <c r="J596" i="1"/>
  <c r="P603" i="1" a="1"/>
  <c r="P603" i="1" s="1"/>
  <c r="I595" i="1" a="1"/>
  <c r="I595" i="1"/>
  <c r="L595" i="1" a="1"/>
  <c r="L595" i="1" s="1"/>
  <c r="L603" i="1" a="1"/>
  <c r="L603" i="1" s="1"/>
  <c r="I603" i="1" a="1"/>
  <c r="I603" i="1" s="1"/>
  <c r="Q596" i="1" a="1"/>
  <c r="Q596" i="1" s="1"/>
  <c r="F603" i="1" a="1"/>
  <c r="F603" i="1" s="1"/>
  <c r="G603" i="1" a="1"/>
  <c r="G603" i="1"/>
  <c r="P602" i="1" a="1"/>
  <c r="P602" i="1"/>
  <c r="N602" i="1" a="1"/>
  <c r="N602" i="1"/>
  <c r="O596" i="1" a="1"/>
  <c r="O596" i="1"/>
  <c r="M602" i="1" a="1"/>
  <c r="M602" i="1"/>
  <c r="H596" i="1" a="1"/>
  <c r="H596" i="1"/>
  <c r="I596" i="1" a="1"/>
  <c r="I596" i="1" s="1"/>
  <c r="K595" i="1" a="1"/>
  <c r="K595" i="1"/>
  <c r="L602" i="1" a="1"/>
  <c r="L602" i="1"/>
  <c r="N596" i="1" a="1"/>
  <c r="N596" i="1" s="1"/>
  <c r="M596" i="1" a="1"/>
  <c r="M596" i="1" s="1"/>
  <c r="G596" i="1" a="1"/>
  <c r="G596" i="1" s="1"/>
  <c r="O595" i="1" a="1"/>
  <c r="O595" i="1"/>
  <c r="L596" i="1" a="1"/>
  <c r="L596" i="1" s="1"/>
  <c r="H592" i="1" a="1"/>
  <c r="H592" i="1" s="1"/>
  <c r="P589" i="1" a="1"/>
  <c r="P589" i="1"/>
  <c r="G595" i="1" a="1"/>
  <c r="G595" i="1" s="1"/>
  <c r="J593" i="1" a="1"/>
  <c r="J593" i="1"/>
  <c r="O592" i="1" a="1"/>
  <c r="O592" i="1"/>
  <c r="F595" i="1" a="1"/>
  <c r="F595" i="1"/>
  <c r="M593" i="1" a="1"/>
  <c r="M593" i="1"/>
  <c r="N589" i="1" a="1"/>
  <c r="N589" i="1"/>
  <c r="G589" i="1" a="1"/>
  <c r="G589" i="1" s="1"/>
  <c r="F589" i="1" a="1"/>
  <c r="F589" i="1" s="1"/>
  <c r="O588" i="1" a="1"/>
  <c r="O588" i="1"/>
  <c r="P585" i="1" a="1"/>
  <c r="P585" i="1" s="1"/>
  <c r="F588" i="1" a="1"/>
  <c r="F588" i="1"/>
  <c r="L593" i="1" a="1"/>
  <c r="L593" i="1"/>
  <c r="O589" i="1" a="1"/>
  <c r="O589" i="1" s="1"/>
  <c r="I593" i="1" a="1"/>
  <c r="I593" i="1" s="1"/>
  <c r="P592" i="1" a="1"/>
  <c r="P592" i="1"/>
  <c r="Q593" i="1" a="1"/>
  <c r="Q593" i="1"/>
  <c r="P593" i="1" a="1"/>
  <c r="P593" i="1" s="1"/>
  <c r="P588" i="1" a="1"/>
  <c r="P588" i="1"/>
  <c r="N593" i="1" a="1"/>
  <c r="N593" i="1"/>
  <c r="I592" i="1" a="1"/>
  <c r="I592" i="1"/>
  <c r="I589" i="1" a="1"/>
  <c r="I589" i="1"/>
  <c r="N592" i="1" a="1"/>
  <c r="N592" i="1" s="1"/>
  <c r="M588" i="1" a="1"/>
  <c r="M588" i="1"/>
  <c r="Q585" i="1" a="1"/>
  <c r="Q585" i="1" s="1"/>
  <c r="O593" i="1" a="1"/>
  <c r="O593" i="1" s="1"/>
  <c r="K593" i="1" a="1"/>
  <c r="K593" i="1"/>
  <c r="J589" i="1" a="1"/>
  <c r="J589" i="1"/>
  <c r="H593" i="1" a="1"/>
  <c r="H593" i="1" s="1"/>
  <c r="Q589" i="1" a="1"/>
  <c r="Q589" i="1" s="1"/>
  <c r="H589" i="1" a="1"/>
  <c r="H589" i="1"/>
  <c r="Q588" i="1" a="1"/>
  <c r="Q588" i="1" s="1"/>
  <c r="N588" i="1" a="1"/>
  <c r="N588" i="1"/>
  <c r="H588" i="1" a="1"/>
  <c r="H588" i="1" s="1"/>
  <c r="G593" i="1" a="1"/>
  <c r="G593" i="1"/>
  <c r="F593" i="1" a="1"/>
  <c r="F593" i="1"/>
  <c r="Q592" i="1" a="1"/>
  <c r="Q592" i="1" s="1"/>
  <c r="M592" i="1" a="1"/>
  <c r="M592" i="1"/>
  <c r="K592" i="1" a="1"/>
  <c r="K592" i="1" s="1"/>
  <c r="J592" i="1" a="1"/>
  <c r="J592" i="1"/>
  <c r="J588" i="1" a="1"/>
  <c r="J588" i="1" s="1"/>
  <c r="I588" i="1" a="1"/>
  <c r="I588" i="1"/>
  <c r="G592" i="1" a="1"/>
  <c r="G592" i="1"/>
  <c r="L588" i="1" a="1"/>
  <c r="L588" i="1" s="1"/>
  <c r="F592" i="1" a="1"/>
  <c r="F592" i="1" s="1"/>
  <c r="M589" i="1" a="1"/>
  <c r="M589" i="1"/>
  <c r="O585" i="1" a="1"/>
  <c r="O585" i="1" s="1"/>
  <c r="N585" i="1" a="1"/>
  <c r="N585" i="1" s="1"/>
  <c r="G588" i="1" a="1"/>
  <c r="G588" i="1"/>
  <c r="L589" i="1" a="1"/>
  <c r="L589" i="1"/>
  <c r="K589" i="1" a="1"/>
  <c r="K589" i="1" s="1"/>
  <c r="K588" i="1" a="1"/>
  <c r="K588" i="1"/>
  <c r="M585" i="1" a="1"/>
  <c r="M585" i="1" s="1"/>
  <c r="L592" i="1" a="1"/>
  <c r="L592" i="1"/>
  <c r="G584" i="1" a="1"/>
  <c r="G584" i="1"/>
  <c r="L584" i="1" a="1"/>
  <c r="L584" i="1"/>
  <c r="Q584" i="1" a="1"/>
  <c r="Q584" i="1"/>
  <c r="O584" i="1" a="1"/>
  <c r="O584" i="1"/>
  <c r="M584" i="1" a="1"/>
  <c r="M584" i="1" s="1"/>
  <c r="I584" i="1" a="1"/>
  <c r="I584" i="1" s="1"/>
  <c r="K584" i="1" a="1"/>
  <c r="K584" i="1"/>
  <c r="L585" i="1" a="1"/>
  <c r="L585" i="1" s="1"/>
  <c r="F584" i="1" a="1"/>
  <c r="F584" i="1" s="1"/>
  <c r="K585" i="1" a="1"/>
  <c r="K585" i="1" s="1"/>
  <c r="J584" i="1" a="1"/>
  <c r="J584" i="1" s="1"/>
  <c r="H584" i="1" a="1"/>
  <c r="H584" i="1"/>
  <c r="J585" i="1" a="1"/>
  <c r="J585" i="1" s="1"/>
  <c r="I585" i="1" a="1"/>
  <c r="I585" i="1"/>
  <c r="H585" i="1" a="1"/>
  <c r="H585" i="1"/>
  <c r="G585" i="1" a="1"/>
  <c r="G585" i="1"/>
  <c r="F585" i="1" a="1"/>
  <c r="F585" i="1"/>
  <c r="P584" i="1" a="1"/>
  <c r="P584" i="1"/>
  <c r="N584" i="1" a="1"/>
  <c r="N584" i="1"/>
  <c r="J633" i="1" a="1"/>
  <c r="J633" i="1" s="1"/>
  <c r="H632" i="1" a="1"/>
  <c r="H632" i="1" s="1"/>
  <c r="I637" i="1" a="1"/>
  <c r="I637" i="1"/>
  <c r="F637" i="1" a="1"/>
  <c r="F637" i="1"/>
  <c r="H637" i="1" a="1"/>
  <c r="H637" i="1" s="1"/>
  <c r="G637" i="1" a="1"/>
  <c r="G637" i="1" s="1"/>
  <c r="L633" i="1" a="1"/>
  <c r="L633" i="1" s="1"/>
  <c r="L632" i="1" a="1"/>
  <c r="L632" i="1" s="1"/>
  <c r="G633" i="1" a="1"/>
  <c r="G633" i="1"/>
  <c r="K632" i="1" a="1"/>
  <c r="K632" i="1"/>
  <c r="Q635" i="1" a="1"/>
  <c r="Q635" i="1"/>
  <c r="L635" i="1" a="1"/>
  <c r="L635" i="1"/>
  <c r="O632" i="1" a="1"/>
  <c r="O632" i="1"/>
  <c r="P635" i="1" a="1"/>
  <c r="P635" i="1"/>
  <c r="H635" i="1" a="1"/>
  <c r="H635" i="1" s="1"/>
  <c r="J632" i="1" a="1"/>
  <c r="J632" i="1"/>
  <c r="N633" i="1" a="1"/>
  <c r="N633" i="1"/>
  <c r="M633" i="1" a="1"/>
  <c r="M633" i="1"/>
  <c r="Q632" i="1" a="1"/>
  <c r="Q632" i="1"/>
  <c r="N635" i="1" a="1"/>
  <c r="N635" i="1" s="1"/>
  <c r="M635" i="1" a="1"/>
  <c r="M635" i="1"/>
  <c r="K633" i="1" a="1"/>
  <c r="K633" i="1" s="1"/>
  <c r="K635" i="1" a="1"/>
  <c r="K635" i="1" s="1"/>
  <c r="J635" i="1" a="1"/>
  <c r="J635" i="1" s="1"/>
  <c r="I635" i="1" a="1"/>
  <c r="I635" i="1"/>
  <c r="G635" i="1" a="1"/>
  <c r="G635" i="1" s="1"/>
  <c r="F633" i="1" a="1"/>
  <c r="F633" i="1"/>
  <c r="F635" i="1" a="1"/>
  <c r="F635" i="1"/>
  <c r="P633" i="1" a="1"/>
  <c r="P633" i="1"/>
  <c r="M632" i="1" a="1"/>
  <c r="M632" i="1" s="1"/>
  <c r="P632" i="1" a="1"/>
  <c r="P632" i="1"/>
  <c r="I633" i="1" a="1"/>
  <c r="I633" i="1"/>
  <c r="Q633" i="1" a="1"/>
  <c r="Q633" i="1"/>
  <c r="O633" i="1" a="1"/>
  <c r="O633" i="1" s="1"/>
  <c r="N632" i="1" a="1"/>
  <c r="N632" i="1"/>
  <c r="I632" i="1" a="1"/>
  <c r="I632" i="1"/>
  <c r="J637" i="1" a="1"/>
  <c r="J637" i="1"/>
  <c r="O635" i="1" a="1"/>
  <c r="O635" i="1" s="1"/>
  <c r="H633" i="1" a="1"/>
  <c r="H633" i="1" s="1"/>
  <c r="O629" i="1" a="1"/>
  <c r="O629" i="1"/>
  <c r="O628" i="1" a="1"/>
  <c r="O628" i="1" s="1"/>
  <c r="K628" i="1" a="1"/>
  <c r="K628" i="1"/>
  <c r="K627" i="1" a="1"/>
  <c r="K627" i="1"/>
  <c r="H627" i="1" a="1"/>
  <c r="H627" i="1"/>
  <c r="O630" i="1" a="1"/>
  <c r="O630" i="1"/>
  <c r="Q629" i="1" a="1"/>
  <c r="Q629" i="1" s="1"/>
  <c r="F629" i="1" a="1"/>
  <c r="F629" i="1" s="1"/>
  <c r="I627" i="1" a="1"/>
  <c r="I627" i="1" s="1"/>
  <c r="N627" i="1" a="1"/>
  <c r="N627" i="1"/>
  <c r="P628" i="1" a="1"/>
  <c r="P628" i="1"/>
  <c r="L627" i="1" a="1"/>
  <c r="L627" i="1" s="1"/>
  <c r="N629" i="1" a="1"/>
  <c r="N629" i="1"/>
  <c r="I628" i="1" a="1"/>
  <c r="I628" i="1" s="1"/>
  <c r="K629" i="1" a="1"/>
  <c r="K629" i="1" s="1"/>
  <c r="Q630" i="1" a="1"/>
  <c r="Q630" i="1" s="1"/>
  <c r="Q627" i="1" a="1"/>
  <c r="Q627" i="1"/>
  <c r="P630" i="1" a="1"/>
  <c r="P630" i="1" s="1"/>
  <c r="G629" i="1" a="1"/>
  <c r="G629" i="1"/>
  <c r="N630" i="1" a="1"/>
  <c r="N630" i="1"/>
  <c r="M630" i="1" a="1"/>
  <c r="M630" i="1"/>
  <c r="I630" i="1" a="1"/>
  <c r="I630" i="1" s="1"/>
  <c r="L630" i="1" a="1"/>
  <c r="L630" i="1" s="1"/>
  <c r="O627" i="1" a="1"/>
  <c r="O627" i="1"/>
  <c r="L629" i="1" a="1"/>
  <c r="L629" i="1" s="1"/>
  <c r="J628" i="1" a="1"/>
  <c r="J628" i="1"/>
  <c r="L628" i="1" a="1"/>
  <c r="L628" i="1"/>
  <c r="H630" i="1" a="1"/>
  <c r="H630" i="1"/>
  <c r="G630" i="1" a="1"/>
  <c r="G630" i="1" s="1"/>
  <c r="P629" i="1" a="1"/>
  <c r="P629" i="1" s="1"/>
  <c r="H629" i="1" a="1"/>
  <c r="H629" i="1" s="1"/>
  <c r="N628" i="1" a="1"/>
  <c r="N628" i="1"/>
  <c r="J627" i="1" a="1"/>
  <c r="J627" i="1" s="1"/>
  <c r="J629" i="1" a="1"/>
  <c r="J629" i="1"/>
  <c r="I629" i="1" a="1"/>
  <c r="I629" i="1" s="1"/>
  <c r="H628" i="1" a="1"/>
  <c r="H628" i="1"/>
  <c r="F628" i="1" a="1"/>
  <c r="F628" i="1" s="1"/>
  <c r="M628" i="1" a="1"/>
  <c r="M628" i="1" s="1"/>
  <c r="G628" i="1" a="1"/>
  <c r="G628" i="1"/>
  <c r="G627" i="1" a="1"/>
  <c r="G627" i="1"/>
  <c r="P627" i="1" a="1"/>
  <c r="P627" i="1" s="1"/>
  <c r="M629" i="1" a="1"/>
  <c r="M629" i="1"/>
  <c r="K630" i="1" a="1"/>
  <c r="K630" i="1" s="1"/>
  <c r="M627" i="1" a="1"/>
  <c r="M627" i="1"/>
  <c r="F627" i="1" a="1"/>
  <c r="F627" i="1" s="1"/>
  <c r="Q628" i="1" a="1"/>
  <c r="Q628" i="1" s="1"/>
  <c r="G632" i="1" a="1"/>
  <c r="G632" i="1" s="1"/>
  <c r="J630" i="1" a="1"/>
  <c r="J630" i="1"/>
  <c r="F632" i="1" a="1"/>
  <c r="F632" i="1" s="1"/>
  <c r="F630" i="1" a="1"/>
  <c r="F630" i="1" s="1"/>
  <c r="G2340" i="1" a="1"/>
  <c r="G2340" i="1" s="1"/>
  <c r="F2338" i="1" a="1"/>
  <c r="F2338" i="1" s="1"/>
  <c r="M2337" i="1" a="1"/>
  <c r="M2337" i="1" s="1"/>
  <c r="H2338" i="1" a="1"/>
  <c r="H2338" i="1"/>
  <c r="L2338" i="1" a="1"/>
  <c r="L2338" i="1"/>
  <c r="N2337" i="1" a="1"/>
  <c r="N2337" i="1"/>
  <c r="M2340" i="1" a="1"/>
  <c r="M2340" i="1" s="1"/>
  <c r="H2340" i="1" a="1"/>
  <c r="H2340" i="1"/>
  <c r="Q2339" i="1" a="1"/>
  <c r="Q2339" i="1"/>
  <c r="P2340" i="1" a="1"/>
  <c r="P2340" i="1"/>
  <c r="J2339" i="1" a="1"/>
  <c r="J2339" i="1" s="1"/>
  <c r="O2340" i="1" a="1"/>
  <c r="O2340" i="1" s="1"/>
  <c r="Q2337" i="1" a="1"/>
  <c r="Q2337" i="1" s="1"/>
  <c r="G2339" i="1" a="1"/>
  <c r="G2339" i="1"/>
  <c r="N2340" i="1" a="1"/>
  <c r="N2340" i="1" s="1"/>
  <c r="O2337" i="1" a="1"/>
  <c r="O2337" i="1"/>
  <c r="O2338" i="1" a="1"/>
  <c r="O2338" i="1"/>
  <c r="G2338" i="1" a="1"/>
  <c r="G2338" i="1"/>
  <c r="M2339" i="1" a="1"/>
  <c r="M2339" i="1"/>
  <c r="J2340" i="1" a="1"/>
  <c r="J2340" i="1" s="1"/>
  <c r="Q2338" i="1" a="1"/>
  <c r="Q2338" i="1"/>
  <c r="I2340" i="1" a="1"/>
  <c r="I2340" i="1"/>
  <c r="H2339" i="1" a="1"/>
  <c r="H2339" i="1" s="1"/>
  <c r="N2339" i="1" a="1"/>
  <c r="N2339" i="1"/>
  <c r="F2340" i="1" a="1"/>
  <c r="F2340" i="1" s="1"/>
  <c r="Q2340" i="1" a="1"/>
  <c r="Q2340" i="1" s="1"/>
  <c r="P2338" i="1" a="1"/>
  <c r="P2338" i="1" s="1"/>
  <c r="N2338" i="1" a="1"/>
  <c r="N2338" i="1" s="1"/>
  <c r="K2340" i="1" a="1"/>
  <c r="K2340" i="1" s="1"/>
  <c r="L2340" i="1" a="1"/>
  <c r="L2340" i="1" s="1"/>
  <c r="P2339" i="1" a="1"/>
  <c r="P2339" i="1"/>
  <c r="J2338" i="1" a="1"/>
  <c r="J2338" i="1"/>
  <c r="K2339" i="1" a="1"/>
  <c r="K2339" i="1"/>
  <c r="I2339" i="1" a="1"/>
  <c r="I2339" i="1"/>
  <c r="I2338" i="1" a="1"/>
  <c r="I2338" i="1"/>
  <c r="P2337" i="1" a="1"/>
  <c r="P2337" i="1"/>
  <c r="M2338" i="1" a="1"/>
  <c r="M2338" i="1"/>
  <c r="K2338" i="1" a="1"/>
  <c r="K2338" i="1" s="1"/>
  <c r="L2339" i="1" a="1"/>
  <c r="L2339" i="1"/>
  <c r="O2339" i="1" a="1"/>
  <c r="O2339" i="1" s="1"/>
  <c r="F2339" i="1" a="1"/>
  <c r="F2339" i="1" s="1"/>
  <c r="N2336" i="1" a="1"/>
  <c r="N2336" i="1" s="1"/>
  <c r="K2337" i="1" a="1"/>
  <c r="K2337" i="1" s="1"/>
  <c r="L2337" i="1" a="1"/>
  <c r="L2337" i="1"/>
  <c r="N2335" i="1" a="1"/>
  <c r="N2335" i="1"/>
  <c r="L2334" i="1" a="1"/>
  <c r="L2334" i="1" s="1"/>
  <c r="L2333" i="1" a="1"/>
  <c r="L2333" i="1" s="1"/>
  <c r="I2333" i="1" a="1"/>
  <c r="I2333" i="1"/>
  <c r="H2333" i="1" a="1"/>
  <c r="H2333" i="1" s="1"/>
  <c r="K2332" i="1" a="1"/>
  <c r="K2332" i="1"/>
  <c r="M2332" i="1" a="1"/>
  <c r="M2332" i="1"/>
  <c r="Q2332" i="1" a="1"/>
  <c r="Q2332" i="1"/>
  <c r="J2337" i="1" a="1"/>
  <c r="J2337" i="1"/>
  <c r="I2337" i="1" a="1"/>
  <c r="I2337" i="1"/>
  <c r="I2334" i="1" a="1"/>
  <c r="I2334" i="1" s="1"/>
  <c r="J2332" i="1" a="1"/>
  <c r="J2332" i="1"/>
  <c r="H2337" i="1" a="1"/>
  <c r="H2337" i="1" s="1"/>
  <c r="J2335" i="1" a="1"/>
  <c r="J2335" i="1"/>
  <c r="G2337" i="1" a="1"/>
  <c r="G2337" i="1"/>
  <c r="K2333" i="1" a="1"/>
  <c r="K2333" i="1"/>
  <c r="H2336" i="1" a="1"/>
  <c r="H2336" i="1" s="1"/>
  <c r="M2335" i="1" a="1"/>
  <c r="M2335" i="1" s="1"/>
  <c r="K2335" i="1" a="1"/>
  <c r="K2335" i="1"/>
  <c r="G2335" i="1" a="1"/>
  <c r="G2335" i="1"/>
  <c r="M2334" i="1" a="1"/>
  <c r="M2334" i="1"/>
  <c r="O2335" i="1" a="1"/>
  <c r="O2335" i="1"/>
  <c r="O2334" i="1" a="1"/>
  <c r="O2334" i="1"/>
  <c r="H2334" i="1" a="1"/>
  <c r="H2334" i="1"/>
  <c r="F2337" i="1" a="1"/>
  <c r="F2337" i="1"/>
  <c r="I2336" i="1" a="1"/>
  <c r="I2336" i="1"/>
  <c r="Q2336" i="1" a="1"/>
  <c r="Q2336" i="1" s="1"/>
  <c r="O2333" i="1" a="1"/>
  <c r="O2333" i="1"/>
  <c r="F2335" i="1" a="1"/>
  <c r="F2335" i="1" s="1"/>
  <c r="O2336" i="1" a="1"/>
  <c r="O2336" i="1" s="1"/>
  <c r="F2334" i="1" a="1"/>
  <c r="F2334" i="1"/>
  <c r="L2336" i="1" a="1"/>
  <c r="L2336" i="1"/>
  <c r="K2336" i="1" a="1"/>
  <c r="K2336" i="1"/>
  <c r="F2336" i="1" a="1"/>
  <c r="F2336" i="1" s="1"/>
  <c r="O2332" i="1" a="1"/>
  <c r="O2332" i="1"/>
  <c r="H2335" i="1" a="1"/>
  <c r="H2335" i="1"/>
  <c r="Q2335" i="1" a="1"/>
  <c r="Q2335" i="1"/>
  <c r="L2335" i="1" a="1"/>
  <c r="L2335" i="1"/>
  <c r="N2334" i="1" a="1"/>
  <c r="N2334" i="1"/>
  <c r="G2334" i="1" a="1"/>
  <c r="G2334" i="1"/>
  <c r="I2335" i="1" a="1"/>
  <c r="I2335" i="1" s="1"/>
  <c r="M2333" i="1" a="1"/>
  <c r="M2333" i="1"/>
  <c r="J2333" i="1" a="1"/>
  <c r="J2333" i="1" s="1"/>
  <c r="I2332" i="1" a="1"/>
  <c r="I2332" i="1"/>
  <c r="F2333" i="1" a="1"/>
  <c r="F2333" i="1" s="1"/>
  <c r="L2332" i="1" a="1"/>
  <c r="L2332" i="1"/>
  <c r="P2335" i="1" a="1"/>
  <c r="P2335" i="1"/>
  <c r="N2333" i="1" a="1"/>
  <c r="N2333" i="1"/>
  <c r="N2332" i="1" a="1"/>
  <c r="N2332" i="1"/>
  <c r="P2332" i="1" a="1"/>
  <c r="P2332" i="1"/>
  <c r="P2334" i="1" a="1"/>
  <c r="P2334" i="1"/>
  <c r="Q2334" i="1" a="1"/>
  <c r="Q2334" i="1"/>
  <c r="P2333" i="1" a="1"/>
  <c r="P2333" i="1"/>
  <c r="M2336" i="1" a="1"/>
  <c r="M2336" i="1"/>
  <c r="J2336" i="1" a="1"/>
  <c r="J2336" i="1" s="1"/>
  <c r="G2336" i="1" a="1"/>
  <c r="G2336" i="1"/>
  <c r="J2334" i="1" a="1"/>
  <c r="J2334" i="1"/>
  <c r="Q2333" i="1" a="1"/>
  <c r="Q2333" i="1" s="1"/>
  <c r="G2333" i="1" a="1"/>
  <c r="G2333" i="1"/>
  <c r="K2334" i="1" a="1"/>
  <c r="K2334" i="1"/>
  <c r="P2336" i="1" a="1"/>
  <c r="P2336" i="1" s="1"/>
  <c r="P2327" i="1" a="1"/>
  <c r="P2327" i="1" s="1"/>
  <c r="F2330" i="1" a="1"/>
  <c r="F2330" i="1" s="1"/>
  <c r="J2329" i="1" a="1"/>
  <c r="J2329" i="1"/>
  <c r="Q2329" i="1" a="1"/>
  <c r="Q2329" i="1" s="1"/>
  <c r="J2327" i="1" a="1"/>
  <c r="J2327" i="1"/>
  <c r="H2329" i="1" a="1"/>
  <c r="H2329" i="1"/>
  <c r="I2329" i="1" a="1"/>
  <c r="I2329" i="1"/>
  <c r="G2329" i="1" a="1"/>
  <c r="G2329" i="1" s="1"/>
  <c r="J2328" i="1" a="1"/>
  <c r="J2328" i="1"/>
  <c r="H2328" i="1" a="1"/>
  <c r="H2328" i="1"/>
  <c r="Q2326" i="1" a="1"/>
  <c r="Q2326" i="1"/>
  <c r="P2328" i="1" a="1"/>
  <c r="P2328" i="1"/>
  <c r="F2327" i="1" a="1"/>
  <c r="F2327" i="1"/>
  <c r="K2328" i="1" a="1"/>
  <c r="K2328" i="1"/>
  <c r="F2332" i="1" a="1"/>
  <c r="F2332" i="1" s="1"/>
  <c r="M2331" i="1" a="1"/>
  <c r="M2331" i="1" s="1"/>
  <c r="G2327" i="1" a="1"/>
  <c r="G2327" i="1"/>
  <c r="K2331" i="1" a="1"/>
  <c r="K2331" i="1"/>
  <c r="M2328" i="1" a="1"/>
  <c r="M2328" i="1"/>
  <c r="G2328" i="1" a="1"/>
  <c r="G2328" i="1"/>
  <c r="Q2331" i="1" a="1"/>
  <c r="Q2331" i="1"/>
  <c r="O2330" i="1" a="1"/>
  <c r="O2330" i="1" s="1"/>
  <c r="H2330" i="1" a="1"/>
  <c r="H2330" i="1"/>
  <c r="K2329" i="1" a="1"/>
  <c r="K2329" i="1"/>
  <c r="K2327" i="1" a="1"/>
  <c r="K2327" i="1"/>
  <c r="P2330" i="1" a="1"/>
  <c r="P2330" i="1"/>
  <c r="L2328" i="1" a="1"/>
  <c r="L2328" i="1"/>
  <c r="O2328" i="1" a="1"/>
  <c r="O2328" i="1" s="1"/>
  <c r="H2332" i="1" a="1"/>
  <c r="H2332" i="1"/>
  <c r="G2332" i="1" a="1"/>
  <c r="G2332" i="1"/>
  <c r="P2331" i="1" a="1"/>
  <c r="P2331" i="1" s="1"/>
  <c r="O2331" i="1" a="1"/>
  <c r="O2331" i="1"/>
  <c r="N2331" i="1" a="1"/>
  <c r="N2331" i="1" s="1"/>
  <c r="L2331" i="1" a="1"/>
  <c r="L2331" i="1"/>
  <c r="L2330" i="1" a="1"/>
  <c r="L2330" i="1" s="1"/>
  <c r="J2331" i="1" a="1"/>
  <c r="J2331" i="1" s="1"/>
  <c r="N2329" i="1" a="1"/>
  <c r="N2329" i="1"/>
  <c r="G2331" i="1" a="1"/>
  <c r="G2331" i="1"/>
  <c r="F2331" i="1" a="1"/>
  <c r="F2331" i="1"/>
  <c r="M2330" i="1" a="1"/>
  <c r="M2330" i="1"/>
  <c r="L2327" i="1" a="1"/>
  <c r="L2327" i="1"/>
  <c r="M2329" i="1" a="1"/>
  <c r="M2329" i="1"/>
  <c r="L2329" i="1" a="1"/>
  <c r="L2329" i="1" s="1"/>
  <c r="Q2328" i="1" a="1"/>
  <c r="Q2328" i="1"/>
  <c r="I2330" i="1" a="1"/>
  <c r="I2330" i="1"/>
  <c r="I2327" i="1" a="1"/>
  <c r="I2327" i="1"/>
  <c r="F2328" i="1" a="1"/>
  <c r="F2328" i="1" s="1"/>
  <c r="N2328" i="1" a="1"/>
  <c r="N2328" i="1" s="1"/>
  <c r="H2327" i="1" a="1"/>
  <c r="H2327" i="1"/>
  <c r="I2331" i="1" a="1"/>
  <c r="I2331" i="1" s="1"/>
  <c r="I2328" i="1" a="1"/>
  <c r="I2328" i="1"/>
  <c r="F2329" i="1" a="1"/>
  <c r="F2329" i="1"/>
  <c r="N2330" i="1" a="1"/>
  <c r="N2330" i="1"/>
  <c r="K2330" i="1" a="1"/>
  <c r="K2330" i="1"/>
  <c r="O2329" i="1" a="1"/>
  <c r="O2329" i="1"/>
  <c r="O2327" i="1" a="1"/>
  <c r="O2327" i="1"/>
  <c r="J2330" i="1" a="1"/>
  <c r="J2330" i="1"/>
  <c r="N2327" i="1" a="1"/>
  <c r="N2327" i="1"/>
  <c r="Q2330" i="1" a="1"/>
  <c r="Q2330" i="1" s="1"/>
  <c r="G2330" i="1" a="1"/>
  <c r="G2330" i="1" s="1"/>
  <c r="P2329" i="1" a="1"/>
  <c r="P2329" i="1"/>
  <c r="Q2327" i="1" a="1"/>
  <c r="Q2327" i="1"/>
  <c r="M2327" i="1" a="1"/>
  <c r="M2327" i="1"/>
  <c r="H2331" i="1" a="1"/>
  <c r="H2331" i="1" s="1"/>
  <c r="K2325" i="1" a="1"/>
  <c r="K2325" i="1"/>
  <c r="J2325" i="1" a="1"/>
  <c r="J2325" i="1" s="1"/>
  <c r="P2320" i="1" a="1"/>
  <c r="P2320" i="1"/>
  <c r="P2319" i="1" s="1" a="1"/>
  <c r="P2319" i="1" s="1"/>
  <c r="I2325" i="1" a="1"/>
  <c r="I2325" i="1"/>
  <c r="N2323" i="1" a="1"/>
  <c r="N2323" i="1"/>
  <c r="P2323" i="1" a="1"/>
  <c r="P2323" i="1"/>
  <c r="P2322" i="1" s="1" a="1"/>
  <c r="P2322" i="1" s="1"/>
  <c r="G2325" i="1" a="1"/>
  <c r="G2325" i="1" s="1"/>
  <c r="H2320" i="1" a="1"/>
  <c r="H2320" i="1"/>
  <c r="O2323" i="1" a="1"/>
  <c r="O2323" i="1" s="1"/>
  <c r="O2322" i="1" s="1" a="1"/>
  <c r="L2323" i="1" a="1"/>
  <c r="L2323" i="1"/>
  <c r="O2322" i="1"/>
  <c r="K2323" i="1" a="1"/>
  <c r="K2323" i="1" s="1"/>
  <c r="K2322" i="1" s="1" a="1"/>
  <c r="K2322" i="1" s="1"/>
  <c r="H2323" i="1" a="1"/>
  <c r="H2323" i="1" s="1"/>
  <c r="H2322" i="1" s="1" a="1"/>
  <c r="H2322" i="1" s="1"/>
  <c r="K2320" i="1" a="1"/>
  <c r="K2320" i="1"/>
  <c r="G2323" i="1" a="1"/>
  <c r="G2323" i="1"/>
  <c r="G2322" i="1" a="1"/>
  <c r="G2322" i="1"/>
  <c r="M2320" i="1" a="1"/>
  <c r="M2320" i="1"/>
  <c r="I2320" i="1" a="1"/>
  <c r="I2320" i="1"/>
  <c r="I2319" i="1" s="1" a="1"/>
  <c r="I2319" i="1" s="1"/>
  <c r="F2322" i="1" a="1"/>
  <c r="F2322" i="1"/>
  <c r="J2320" i="1" a="1"/>
  <c r="J2320" i="1" s="1"/>
  <c r="J2319" i="1" s="1" a="1"/>
  <c r="J2319" i="1" s="1"/>
  <c r="P2326" i="1" a="1"/>
  <c r="P2326" i="1"/>
  <c r="O2326" i="1" a="1"/>
  <c r="O2326" i="1" s="1"/>
  <c r="N2326" i="1" a="1"/>
  <c r="N2326" i="1" s="1"/>
  <c r="H2326" i="1" a="1"/>
  <c r="H2326" i="1"/>
  <c r="M2325" i="1" a="1"/>
  <c r="M2325" i="1" s="1"/>
  <c r="M2323" i="1" a="1"/>
  <c r="M2323" i="1"/>
  <c r="M2322" i="1" s="1" a="1"/>
  <c r="M2322" i="1" s="1"/>
  <c r="I2323" i="1" a="1"/>
  <c r="I2323" i="1"/>
  <c r="I2322" i="1" s="1" a="1"/>
  <c r="I2322" i="1" s="1"/>
  <c r="M2326" i="1" a="1"/>
  <c r="M2326" i="1"/>
  <c r="L2326" i="1" a="1"/>
  <c r="L2326" i="1"/>
  <c r="F2325" i="1" a="1"/>
  <c r="F2325" i="1"/>
  <c r="G2326" i="1" a="1"/>
  <c r="G2326" i="1"/>
  <c r="K2326" i="1" a="1"/>
  <c r="K2326" i="1"/>
  <c r="J2326" i="1" a="1"/>
  <c r="J2326" i="1"/>
  <c r="O2320" i="1" a="1"/>
  <c r="O2320" i="1" s="1"/>
  <c r="O2319" i="1" s="1" a="1"/>
  <c r="O2319" i="1" s="1"/>
  <c r="P2325" i="1" a="1"/>
  <c r="P2325" i="1"/>
  <c r="N2320" i="1" a="1"/>
  <c r="N2320" i="1"/>
  <c r="I2326" i="1" a="1"/>
  <c r="I2326" i="1"/>
  <c r="Q2323" i="1" a="1"/>
  <c r="Q2323" i="1" s="1"/>
  <c r="F2326" i="1" a="1"/>
  <c r="F2326" i="1" s="1"/>
  <c r="H2325" i="1" a="1"/>
  <c r="H2325" i="1"/>
  <c r="L2320" i="1" a="1"/>
  <c r="L2320" i="1"/>
  <c r="G2320" i="1" a="1"/>
  <c r="G2320" i="1"/>
  <c r="F2323" i="1" a="1"/>
  <c r="F2323" i="1"/>
  <c r="L2322" i="1" a="1"/>
  <c r="L2322" i="1"/>
  <c r="Q2325" i="1" a="1"/>
  <c r="Q2325" i="1" s="1"/>
  <c r="O2325" i="1" a="1"/>
  <c r="O2325" i="1" s="1"/>
  <c r="N2325" i="1" a="1"/>
  <c r="N2325" i="1" s="1"/>
  <c r="Q2320" i="1" a="1"/>
  <c r="Q2320" i="1"/>
  <c r="Q2319" i="1" s="1" a="1"/>
  <c r="Q2319" i="1" s="1"/>
  <c r="Q2322" i="1" a="1"/>
  <c r="Q2322" i="1" s="1"/>
  <c r="F2320" i="1" a="1"/>
  <c r="F2320" i="1"/>
  <c r="F2319" i="1" s="1" a="1"/>
  <c r="F2319" i="1" s="1"/>
  <c r="J2323" i="1" a="1"/>
  <c r="J2323" i="1" s="1"/>
  <c r="J2322" i="1" s="1" a="1"/>
  <c r="J2322" i="1" s="1"/>
  <c r="N2322" i="1" a="1"/>
  <c r="N2322" i="1" s="1"/>
  <c r="L2325" i="1" a="1"/>
  <c r="L2325" i="1" s="1"/>
  <c r="K2317" i="1" a="1"/>
  <c r="K2317" i="1"/>
  <c r="G2314" i="1" a="1"/>
  <c r="G2314" i="1" s="1"/>
  <c r="G2316" i="1" a="1"/>
  <c r="G2316" i="1"/>
  <c r="J2316" i="1" a="1"/>
  <c r="J2316" i="1"/>
  <c r="L2316" i="1" a="1"/>
  <c r="L2316" i="1" s="1"/>
  <c r="K2316" i="1" a="1"/>
  <c r="K2316" i="1"/>
  <c r="Q2317" i="1" a="1"/>
  <c r="Q2317" i="1"/>
  <c r="Q2316" i="1" a="1"/>
  <c r="Q2316" i="1" s="1"/>
  <c r="I2317" i="1" a="1"/>
  <c r="I2317" i="1"/>
  <c r="M2319" i="1" a="1"/>
  <c r="M2319" i="1"/>
  <c r="N2319" i="1" a="1"/>
  <c r="N2319" i="1" s="1"/>
  <c r="K2319" i="1" a="1"/>
  <c r="K2319" i="1"/>
  <c r="G2317" i="1" a="1"/>
  <c r="G2317" i="1" s="1"/>
  <c r="L2319" i="1" a="1"/>
  <c r="L2319" i="1" s="1"/>
  <c r="H2317" i="1" a="1"/>
  <c r="H2317" i="1" s="1"/>
  <c r="J2314" i="1" a="1"/>
  <c r="J2314" i="1" s="1"/>
  <c r="H2314" i="1" a="1"/>
  <c r="H2314" i="1"/>
  <c r="J2317" i="1" a="1"/>
  <c r="J2317" i="1"/>
  <c r="H2316" i="1" a="1"/>
  <c r="H2316" i="1" s="1"/>
  <c r="K2314" i="1" a="1"/>
  <c r="K2314" i="1" s="1"/>
  <c r="H2319" i="1" a="1"/>
  <c r="H2319" i="1"/>
  <c r="N2317" i="1" a="1"/>
  <c r="N2317" i="1"/>
  <c r="F2317" i="1" a="1"/>
  <c r="F2317" i="1"/>
  <c r="M2314" i="1" a="1"/>
  <c r="M2314" i="1" s="1"/>
  <c r="N2314" i="1" a="1"/>
  <c r="N2314" i="1"/>
  <c r="F2316" i="1" a="1"/>
  <c r="F2316" i="1" s="1"/>
  <c r="Q2314" i="1" a="1"/>
  <c r="Q2314" i="1" s="1"/>
  <c r="O2314" i="1" a="1"/>
  <c r="O2314" i="1" s="1"/>
  <c r="L2314" i="1" a="1"/>
  <c r="L2314" i="1"/>
  <c r="M2316" i="1" a="1"/>
  <c r="M2316" i="1" s="1"/>
  <c r="G2319" i="1" a="1"/>
  <c r="G2319" i="1" s="1"/>
  <c r="P2316" i="1" a="1"/>
  <c r="P2316" i="1"/>
  <c r="O2316" i="1" a="1"/>
  <c r="O2316" i="1" s="1"/>
  <c r="F2314" i="1" a="1"/>
  <c r="F2314" i="1" s="1"/>
  <c r="I2314" i="1" a="1"/>
  <c r="I2314" i="1"/>
  <c r="M2317" i="1" a="1"/>
  <c r="M2317" i="1"/>
  <c r="N2316" i="1" a="1"/>
  <c r="N2316" i="1"/>
  <c r="I2316" i="1" a="1"/>
  <c r="I2316" i="1" s="1"/>
  <c r="P2314" i="1" a="1"/>
  <c r="P2314" i="1" s="1"/>
  <c r="P2317" i="1" a="1"/>
  <c r="P2317" i="1"/>
  <c r="O2317" i="1" a="1"/>
  <c r="O2317" i="1"/>
  <c r="L2317" i="1" a="1"/>
  <c r="L2317" i="1"/>
  <c r="M2049" i="1" a="1"/>
  <c r="M2049" i="1"/>
  <c r="I2049" i="1" a="1"/>
  <c r="I2049" i="1"/>
  <c r="Q2049" i="1" a="1"/>
  <c r="Q2049" i="1"/>
  <c r="J2049" i="1" a="1"/>
  <c r="J2049" i="1"/>
  <c r="G2049" i="1" a="1"/>
  <c r="G2049" i="1" s="1"/>
  <c r="P2049" i="1" a="1"/>
  <c r="P2049" i="1"/>
  <c r="N2049" i="1" a="1"/>
  <c r="N2049" i="1"/>
  <c r="H2049" i="1" a="1"/>
  <c r="H2049" i="1"/>
  <c r="L2049" i="1" a="1"/>
  <c r="L2049" i="1"/>
  <c r="K2049" i="1" a="1"/>
  <c r="K2049" i="1" s="1"/>
  <c r="O2049" i="1" a="1"/>
  <c r="O2049" i="1"/>
  <c r="P2046" i="1" a="1"/>
  <c r="P2046" i="1"/>
  <c r="O2046" i="1" a="1"/>
  <c r="O2046" i="1"/>
  <c r="L2045" i="1" a="1"/>
  <c r="L2045" i="1" s="1"/>
  <c r="Q2045" i="1" a="1"/>
  <c r="Q2045" i="1" s="1"/>
  <c r="P2044" i="1" a="1"/>
  <c r="P2044" i="1" s="1"/>
  <c r="M2048" i="1" a="1"/>
  <c r="M2048" i="1"/>
  <c r="J2048" i="1" a="1"/>
  <c r="J2048" i="1" s="1"/>
  <c r="H2048" i="1" a="1"/>
  <c r="H2048" i="1" s="1"/>
  <c r="I2048" i="1" a="1"/>
  <c r="I2048" i="1" s="1"/>
  <c r="H2047" i="1" a="1"/>
  <c r="H2047" i="1" s="1"/>
  <c r="G2048" i="1" a="1"/>
  <c r="G2048" i="1"/>
  <c r="J2046" i="1" a="1"/>
  <c r="J2046" i="1"/>
  <c r="H2046" i="1" a="1"/>
  <c r="H2046" i="1"/>
  <c r="G2046" i="1" a="1"/>
  <c r="G2046" i="1"/>
  <c r="L2044" i="1" a="1"/>
  <c r="L2044" i="1"/>
  <c r="F2049" i="1" a="1"/>
  <c r="F2049" i="1" s="1"/>
  <c r="O2044" i="1" a="1"/>
  <c r="O2044" i="1" s="1"/>
  <c r="Q2048" i="1" a="1"/>
  <c r="Q2048" i="1" s="1"/>
  <c r="P2048" i="1" a="1"/>
  <c r="P2048" i="1" s="1"/>
  <c r="K2048" i="1" a="1"/>
  <c r="K2048" i="1" s="1"/>
  <c r="F2047" i="1" a="1"/>
  <c r="F2047" i="1" s="1"/>
  <c r="K2047" i="1" a="1"/>
  <c r="K2047" i="1" s="1"/>
  <c r="M2045" i="1" a="1"/>
  <c r="M2045" i="1"/>
  <c r="J2045" i="1" a="1"/>
  <c r="J2045" i="1"/>
  <c r="M2044" i="1" a="1"/>
  <c r="M2044" i="1"/>
  <c r="Q2044" i="1" a="1"/>
  <c r="Q2044" i="1"/>
  <c r="G2047" i="1" a="1"/>
  <c r="G2047" i="1"/>
  <c r="F2046" i="1" a="1"/>
  <c r="F2046" i="1"/>
  <c r="F2045" i="1" a="1"/>
  <c r="F2045" i="1"/>
  <c r="O2048" i="1" a="1"/>
  <c r="O2048" i="1" s="1"/>
  <c r="N2048" i="1" a="1"/>
  <c r="N2048" i="1"/>
  <c r="L2048" i="1" a="1"/>
  <c r="L2048" i="1" s="1"/>
  <c r="M2047" i="1" a="1"/>
  <c r="M2047" i="1" s="1"/>
  <c r="N2045" i="1" a="1"/>
  <c r="N2045" i="1"/>
  <c r="I2047" i="1" a="1"/>
  <c r="I2047" i="1"/>
  <c r="M2046" i="1" a="1"/>
  <c r="M2046" i="1" s="1"/>
  <c r="G2045" i="1" a="1"/>
  <c r="G2045" i="1"/>
  <c r="N2047" i="1" a="1"/>
  <c r="N2047" i="1" s="1"/>
  <c r="K2045" i="1" a="1"/>
  <c r="K2045" i="1" s="1"/>
  <c r="I2046" i="1" a="1"/>
  <c r="I2046" i="1"/>
  <c r="O2045" i="1" a="1"/>
  <c r="O2045" i="1"/>
  <c r="K2046" i="1" a="1"/>
  <c r="K2046" i="1"/>
  <c r="K2044" i="1" a="1"/>
  <c r="K2044" i="1"/>
  <c r="L2046" i="1" a="1"/>
  <c r="L2046" i="1"/>
  <c r="P2047" i="1" a="1"/>
  <c r="P2047" i="1"/>
  <c r="O2047" i="1" a="1"/>
  <c r="O2047" i="1"/>
  <c r="I2045" i="1" a="1"/>
  <c r="I2045" i="1"/>
  <c r="N2044" i="1" a="1"/>
  <c r="N2044" i="1" s="1"/>
  <c r="L2047" i="1" a="1"/>
  <c r="L2047" i="1" s="1"/>
  <c r="P2045" i="1" a="1"/>
  <c r="P2045" i="1" s="1"/>
  <c r="F2048" i="1" a="1"/>
  <c r="F2048" i="1" s="1"/>
  <c r="J2047" i="1" a="1"/>
  <c r="J2047" i="1"/>
  <c r="Q2047" i="1" a="1"/>
  <c r="Q2047" i="1"/>
  <c r="Q2046" i="1" a="1"/>
  <c r="Q2046" i="1"/>
  <c r="H2045" i="1" a="1"/>
  <c r="H2045" i="1"/>
  <c r="N2046" i="1" a="1"/>
  <c r="N2046" i="1"/>
  <c r="I2040" i="1" a="1"/>
  <c r="I2040" i="1"/>
  <c r="H2040" i="1" a="1"/>
  <c r="H2040" i="1"/>
  <c r="I2041" i="1" a="1"/>
  <c r="I2041" i="1"/>
  <c r="G2041" i="1" a="1"/>
  <c r="G2041" i="1"/>
  <c r="F2040" i="1" a="1"/>
  <c r="F2040" i="1" s="1"/>
  <c r="L2039" i="1" a="1"/>
  <c r="L2039" i="1"/>
  <c r="M2039" i="1" a="1"/>
  <c r="M2039" i="1" s="1"/>
  <c r="F2042" i="1" a="1"/>
  <c r="F2042" i="1" s="1"/>
  <c r="P2041" i="1" a="1"/>
  <c r="P2041" i="1"/>
  <c r="O2043" i="1" a="1"/>
  <c r="O2043" i="1"/>
  <c r="O2042" i="1" a="1"/>
  <c r="O2042" i="1" s="1"/>
  <c r="M2041" i="1" a="1"/>
  <c r="M2041" i="1" s="1"/>
  <c r="J2042" i="1" a="1"/>
  <c r="J2042" i="1"/>
  <c r="H2041" i="1" a="1"/>
  <c r="H2041" i="1"/>
  <c r="N2040" i="1" a="1"/>
  <c r="N2040" i="1"/>
  <c r="Q2040" i="1" a="1"/>
  <c r="Q2040" i="1"/>
  <c r="G2043" i="1" a="1"/>
  <c r="G2043" i="1"/>
  <c r="P2040" i="1" a="1"/>
  <c r="P2040" i="1"/>
  <c r="O2039" i="1" a="1"/>
  <c r="O2039" i="1"/>
  <c r="J2039" i="1" a="1"/>
  <c r="J2039" i="1"/>
  <c r="J2044" i="1" a="1"/>
  <c r="J2044" i="1"/>
  <c r="I2044" i="1" a="1"/>
  <c r="I2044" i="1" s="1"/>
  <c r="H2044" i="1" a="1"/>
  <c r="H2044" i="1" s="1"/>
  <c r="L2043" i="1" a="1"/>
  <c r="L2043" i="1" s="1"/>
  <c r="G2044" i="1" a="1"/>
  <c r="G2044" i="1"/>
  <c r="G2040" i="1" a="1"/>
  <c r="G2040" i="1"/>
  <c r="F2044" i="1" a="1"/>
  <c r="F2044" i="1"/>
  <c r="Q2039" i="1" a="1"/>
  <c r="Q2039" i="1"/>
  <c r="Q2043" i="1" a="1"/>
  <c r="Q2043" i="1"/>
  <c r="F2043" i="1" a="1"/>
  <c r="F2043" i="1"/>
  <c r="M2040" i="1" a="1"/>
  <c r="M2040" i="1"/>
  <c r="P2043" i="1" a="1"/>
  <c r="P2043" i="1"/>
  <c r="N2043" i="1" a="1"/>
  <c r="N2043" i="1"/>
  <c r="N2042" i="1" a="1"/>
  <c r="N2042" i="1"/>
  <c r="O2040" i="1" a="1"/>
  <c r="O2040" i="1"/>
  <c r="P2042" i="1" a="1"/>
  <c r="P2042" i="1" s="1"/>
  <c r="O2041" i="1" a="1"/>
  <c r="O2041" i="1"/>
  <c r="J2040" i="1" a="1"/>
  <c r="J2040" i="1" s="1"/>
  <c r="K2040" i="1" a="1"/>
  <c r="K2040" i="1"/>
  <c r="M2043" i="1" a="1"/>
  <c r="M2043" i="1" s="1"/>
  <c r="K2043" i="1" a="1"/>
  <c r="K2043" i="1" s="1"/>
  <c r="J2043" i="1" a="1"/>
  <c r="J2043" i="1"/>
  <c r="Q2041" i="1" a="1"/>
  <c r="Q2041" i="1"/>
  <c r="G2042" i="1" a="1"/>
  <c r="G2042" i="1" s="1"/>
  <c r="I2043" i="1" a="1"/>
  <c r="I2043" i="1"/>
  <c r="L2040" i="1" a="1"/>
  <c r="L2040" i="1"/>
  <c r="H2043" i="1" a="1"/>
  <c r="H2043" i="1"/>
  <c r="I2042" i="1" a="1"/>
  <c r="I2042" i="1"/>
  <c r="K2042" i="1" a="1"/>
  <c r="K2042" i="1"/>
  <c r="Q2042" i="1" a="1"/>
  <c r="Q2042" i="1" s="1"/>
  <c r="M2042" i="1" a="1"/>
  <c r="M2042" i="1"/>
  <c r="F2041" i="1" a="1"/>
  <c r="F2041" i="1" s="1"/>
  <c r="P2039" i="1" a="1"/>
  <c r="P2039" i="1" s="1"/>
  <c r="K2039" i="1" a="1"/>
  <c r="K2039" i="1"/>
  <c r="L2042" i="1" a="1"/>
  <c r="L2042" i="1"/>
  <c r="H2042" i="1" a="1"/>
  <c r="H2042" i="1"/>
  <c r="N2041" i="1" a="1"/>
  <c r="N2041" i="1" s="1"/>
  <c r="N2039" i="1" a="1"/>
  <c r="N2039" i="1"/>
  <c r="L2041" i="1" a="1"/>
  <c r="L2041" i="1" s="1"/>
  <c r="K2041" i="1" a="1"/>
  <c r="K2041" i="1"/>
  <c r="J2041" i="1" a="1"/>
  <c r="J2041" i="1"/>
  <c r="H2039" i="1" a="1"/>
  <c r="H2039" i="1"/>
  <c r="G2039" i="1" a="1"/>
  <c r="G2039" i="1"/>
  <c r="F2039" i="1" a="1"/>
  <c r="F2039" i="1" s="1"/>
  <c r="L2037" i="1" a="1"/>
  <c r="L2037" i="1"/>
  <c r="Q2038" i="1" a="1"/>
  <c r="Q2038" i="1" s="1"/>
  <c r="P2036" i="1" a="1"/>
  <c r="P2036" i="1"/>
  <c r="Q2035" i="1" a="1"/>
  <c r="Q2035" i="1"/>
  <c r="P2038" i="1" a="1"/>
  <c r="P2038" i="1" s="1"/>
  <c r="P2037" i="1" a="1"/>
  <c r="P2037" i="1" s="1"/>
  <c r="O2038" i="1" a="1"/>
  <c r="O2038" i="1"/>
  <c r="N2038" i="1" a="1"/>
  <c r="N2038" i="1"/>
  <c r="M2038" i="1" a="1"/>
  <c r="M2038" i="1"/>
  <c r="G2038" i="1" a="1"/>
  <c r="G2038" i="1"/>
  <c r="L2038" i="1" a="1"/>
  <c r="L2038" i="1"/>
  <c r="K2038" i="1" a="1"/>
  <c r="K2038" i="1"/>
  <c r="F2036" i="1" a="1"/>
  <c r="F2036" i="1"/>
  <c r="J2038" i="1" a="1"/>
  <c r="J2038" i="1" s="1"/>
  <c r="I2038" i="1" a="1"/>
  <c r="I2038" i="1"/>
  <c r="H2038" i="1" a="1"/>
  <c r="H2038" i="1"/>
  <c r="F2038" i="1" a="1"/>
  <c r="F2038" i="1"/>
  <c r="Q2037" i="1" a="1"/>
  <c r="Q2037" i="1" s="1"/>
  <c r="I2037" i="1" a="1"/>
  <c r="I2037" i="1"/>
  <c r="O2037" i="1" a="1"/>
  <c r="O2037" i="1"/>
  <c r="N2037" i="1" a="1"/>
  <c r="N2037" i="1"/>
  <c r="O2036" i="1" a="1"/>
  <c r="O2036" i="1"/>
  <c r="L2036" i="1" a="1"/>
  <c r="L2036" i="1"/>
  <c r="K2037" i="1" a="1"/>
  <c r="K2037" i="1"/>
  <c r="Q2036" i="1" a="1"/>
  <c r="Q2036" i="1"/>
  <c r="M2036" i="1" a="1"/>
  <c r="M2036" i="1"/>
  <c r="K2036" i="1" a="1"/>
  <c r="K2036" i="1"/>
  <c r="P2035" i="1" a="1"/>
  <c r="P2035" i="1" s="1"/>
  <c r="I2036" i="1" a="1"/>
  <c r="I2036" i="1"/>
  <c r="J2037" i="1" a="1"/>
  <c r="J2037" i="1"/>
  <c r="H2037" i="1" a="1"/>
  <c r="H2037" i="1"/>
  <c r="G2036" i="1" a="1"/>
  <c r="G2036" i="1"/>
  <c r="G2037" i="1" a="1"/>
  <c r="G2037" i="1"/>
  <c r="J2036" i="1" a="1"/>
  <c r="J2036" i="1" s="1"/>
  <c r="F2037" i="1" a="1"/>
  <c r="F2037" i="1" s="1"/>
  <c r="N2036" i="1" a="1"/>
  <c r="N2036" i="1"/>
  <c r="H2036" i="1" a="1"/>
  <c r="H2036" i="1" s="1"/>
  <c r="I2039" i="1" a="1"/>
  <c r="I2039" i="1" s="1"/>
  <c r="M2037" i="1" a="1"/>
  <c r="M2037" i="1" s="1"/>
  <c r="P1709" i="1" a="1"/>
  <c r="P1709" i="1"/>
  <c r="K1709" i="1" a="1"/>
  <c r="K1709" i="1" s="1"/>
  <c r="H1709" i="1" a="1"/>
  <c r="H1709" i="1" s="1"/>
  <c r="I1709" i="1" a="1"/>
  <c r="I1709" i="1"/>
  <c r="O1708" i="1" a="1"/>
  <c r="O1708" i="1"/>
  <c r="N1709" i="1" a="1"/>
  <c r="N1709" i="1"/>
  <c r="G1709" i="1" a="1"/>
  <c r="G1709" i="1"/>
  <c r="Q1709" i="1" a="1"/>
  <c r="Q1709" i="1" s="1"/>
  <c r="Q1708" i="1" a="1"/>
  <c r="Q1708" i="1"/>
  <c r="J1709" i="1" a="1"/>
  <c r="J1709" i="1"/>
  <c r="L1709" i="1" a="1"/>
  <c r="L1709" i="1"/>
  <c r="M1709" i="1" a="1"/>
  <c r="M1709" i="1" s="1"/>
  <c r="O1709" i="1" a="1"/>
  <c r="O1709" i="1" s="1"/>
  <c r="F1709" i="1" a="1"/>
  <c r="F1709" i="1" s="1"/>
  <c r="P1708" i="1" a="1"/>
  <c r="P1708" i="1" s="1"/>
  <c r="N1708" i="1" a="1"/>
  <c r="N1708" i="1"/>
  <c r="M1708" i="1" a="1"/>
  <c r="M1708" i="1" s="1"/>
  <c r="L1708" i="1" a="1"/>
  <c r="L1708" i="1"/>
  <c r="K1708" i="1" a="1"/>
  <c r="K1708" i="1"/>
  <c r="J1708" i="1" a="1"/>
  <c r="J1708" i="1"/>
  <c r="I1708" i="1" a="1"/>
  <c r="I1708" i="1"/>
  <c r="G1708" i="1" a="1"/>
  <c r="G1708" i="1"/>
  <c r="F1708" i="1" a="1"/>
  <c r="F1708" i="1"/>
  <c r="H1708" i="1" a="1"/>
  <c r="H1708" i="1" s="1"/>
  <c r="F743" i="1" a="1"/>
  <c r="F743" i="1"/>
  <c r="P743" i="1" a="1"/>
  <c r="P743" i="1" s="1"/>
  <c r="M742" i="1" a="1"/>
  <c r="M742" i="1"/>
  <c r="M744" i="1" s="1" a="1"/>
  <c r="M744" i="1" s="1"/>
  <c r="L743" i="1" a="1"/>
  <c r="L743" i="1"/>
  <c r="Q743" i="1" a="1"/>
  <c r="Q743" i="1" s="1"/>
  <c r="H743" i="1" a="1"/>
  <c r="H743" i="1"/>
  <c r="J743" i="1" a="1"/>
  <c r="J743" i="1"/>
  <c r="O743" i="1" a="1"/>
  <c r="O743" i="1" s="1"/>
  <c r="K743" i="1" a="1"/>
  <c r="K743" i="1" s="1"/>
  <c r="G742" i="1" a="1"/>
  <c r="G742" i="1" s="1"/>
  <c r="G744" i="1" s="1" a="1"/>
  <c r="G744" i="1" s="1"/>
  <c r="I743" i="1" a="1"/>
  <c r="I743" i="1" s="1"/>
  <c r="G743" i="1" a="1"/>
  <c r="G743" i="1" s="1"/>
  <c r="M743" i="1" a="1"/>
  <c r="M743" i="1"/>
  <c r="N743" i="1" a="1"/>
  <c r="N743" i="1" s="1"/>
  <c r="Q740" i="1" a="1"/>
  <c r="Q740" i="1"/>
  <c r="P740" i="1" a="1"/>
  <c r="P740" i="1" s="1"/>
  <c r="M740" i="1" a="1"/>
  <c r="M740" i="1"/>
  <c r="N740" i="1" a="1"/>
  <c r="N740" i="1" s="1"/>
  <c r="L740" i="1" a="1"/>
  <c r="L740" i="1" s="1"/>
  <c r="F740" i="1" a="1"/>
  <c r="F740" i="1" s="1"/>
  <c r="I740" i="1" a="1"/>
  <c r="I740" i="1"/>
  <c r="G740" i="1" a="1"/>
  <c r="G740" i="1"/>
  <c r="O740" i="1" a="1"/>
  <c r="O740" i="1"/>
  <c r="K740" i="1" a="1"/>
  <c r="K740" i="1"/>
  <c r="H740" i="1" a="1"/>
  <c r="H740" i="1"/>
  <c r="J740" i="1" a="1"/>
  <c r="J740" i="1"/>
  <c r="M724" i="1" a="1"/>
  <c r="M724" i="1"/>
  <c r="K728" i="1" a="1"/>
  <c r="K728" i="1"/>
  <c r="K727" i="1" a="1"/>
  <c r="K727" i="1"/>
  <c r="O726" i="1" a="1"/>
  <c r="O726" i="1"/>
  <c r="O728" i="1" s="1" a="1"/>
  <c r="O728" i="1" s="1"/>
  <c r="K724" i="1" a="1"/>
  <c r="K724" i="1" s="1"/>
  <c r="H724" i="1" a="1"/>
  <c r="H724" i="1" s="1"/>
  <c r="F724" i="1" a="1"/>
  <c r="F724" i="1"/>
  <c r="J727" i="1" a="1"/>
  <c r="J727" i="1" s="1"/>
  <c r="Q727" i="1" a="1"/>
  <c r="Q727" i="1"/>
  <c r="N727" i="1" a="1"/>
  <c r="N727" i="1"/>
  <c r="G727" i="1" a="1"/>
  <c r="G727" i="1"/>
  <c r="Q720" i="1" a="1"/>
  <c r="Q720" i="1" s="1"/>
  <c r="Q726" i="1" s="1" a="1"/>
  <c r="Q726" i="1" s="1"/>
  <c r="Q728" i="1" s="1" a="1"/>
  <c r="Q728" i="1" s="1"/>
  <c r="K726" i="1" a="1"/>
  <c r="K726" i="1"/>
  <c r="P720" i="1" a="1"/>
  <c r="P720" i="1" s="1"/>
  <c r="P726" i="1" s="1" a="1"/>
  <c r="P726" i="1" s="1"/>
  <c r="P728" i="1" s="1" a="1"/>
  <c r="P728" i="1" s="1"/>
  <c r="J720" i="1" a="1"/>
  <c r="J720" i="1"/>
  <c r="K720" i="1" a="1"/>
  <c r="K720" i="1" s="1"/>
  <c r="M727" i="1" a="1"/>
  <c r="M727" i="1"/>
  <c r="F727" i="1" a="1"/>
  <c r="F727" i="1"/>
  <c r="O720" i="1" a="1"/>
  <c r="O720" i="1"/>
  <c r="P727" i="1" a="1"/>
  <c r="P727" i="1"/>
  <c r="I720" i="1" a="1"/>
  <c r="I720" i="1" s="1"/>
  <c r="O727" i="1" a="1"/>
  <c r="O727" i="1"/>
  <c r="L727" i="1" a="1"/>
  <c r="L727" i="1" s="1"/>
  <c r="H727" i="1" a="1"/>
  <c r="H727" i="1" s="1"/>
  <c r="L724" i="1" a="1"/>
  <c r="L724" i="1" s="1"/>
  <c r="N724" i="1" a="1"/>
  <c r="N724" i="1" s="1"/>
  <c r="J724" i="1" a="1"/>
  <c r="J724" i="1" s="1"/>
  <c r="N720" i="1" a="1"/>
  <c r="N720" i="1" s="1"/>
  <c r="N726" i="1" s="1" a="1"/>
  <c r="N726" i="1" s="1"/>
  <c r="N728" i="1" s="1" a="1"/>
  <c r="N728" i="1" s="1"/>
  <c r="G724" i="1" a="1"/>
  <c r="G724" i="1"/>
  <c r="Q724" i="1" a="1"/>
  <c r="Q724" i="1" s="1"/>
  <c r="P724" i="1" a="1"/>
  <c r="P724" i="1"/>
  <c r="O724" i="1" a="1"/>
  <c r="O724" i="1"/>
  <c r="I724" i="1" a="1"/>
  <c r="I724" i="1"/>
  <c r="L720" i="1" a="1"/>
  <c r="L720" i="1"/>
  <c r="M720" i="1" a="1"/>
  <c r="M720" i="1"/>
  <c r="I727" i="1" a="1"/>
  <c r="I727" i="1"/>
  <c r="G726" i="1" a="1"/>
  <c r="G726" i="1" s="1"/>
  <c r="G728" i="1" s="1" a="1"/>
  <c r="G728" i="1" s="1"/>
  <c r="F719" i="1" a="1"/>
  <c r="F719" i="1"/>
  <c r="F716" i="1" a="1"/>
  <c r="F716" i="1" s="1"/>
  <c r="P718" i="1" a="1"/>
  <c r="P718" i="1" s="1"/>
  <c r="K718" i="1" a="1"/>
  <c r="K718" i="1" s="1"/>
  <c r="K742" i="1" s="1" a="1"/>
  <c r="K742" i="1" s="1"/>
  <c r="K744" i="1" s="1" a="1"/>
  <c r="K744" i="1" s="1"/>
  <c r="G718" i="1" a="1"/>
  <c r="G718" i="1"/>
  <c r="F718" i="1" a="1"/>
  <c r="F718" i="1" s="1"/>
  <c r="Q716" i="1" a="1"/>
  <c r="Q716" i="1"/>
  <c r="O716" i="1" a="1"/>
  <c r="O716" i="1"/>
  <c r="J716" i="1" a="1"/>
  <c r="J716" i="1"/>
  <c r="I716" i="1" a="1"/>
  <c r="I716" i="1"/>
  <c r="K711" i="1" a="1"/>
  <c r="K711" i="1" s="1"/>
  <c r="L716" i="1" a="1"/>
  <c r="L716" i="1" s="1"/>
  <c r="I711" i="1" a="1"/>
  <c r="I711" i="1"/>
  <c r="M711" i="1" a="1"/>
  <c r="M711" i="1" s="1"/>
  <c r="G711" i="1" a="1"/>
  <c r="G711" i="1"/>
  <c r="J711" i="1" a="1"/>
  <c r="J711" i="1"/>
  <c r="O711" i="1" a="1"/>
  <c r="O711" i="1" s="1"/>
  <c r="P711" i="1" a="1"/>
  <c r="P711" i="1"/>
  <c r="F711" i="1" a="1"/>
  <c r="F711" i="1"/>
  <c r="F720" i="1" a="1"/>
  <c r="F720" i="1"/>
  <c r="N711" i="1" a="1"/>
  <c r="N711" i="1"/>
  <c r="M719" i="1" a="1"/>
  <c r="M719" i="1"/>
  <c r="G716" i="1" a="1"/>
  <c r="G716" i="1"/>
  <c r="L719" i="1" a="1"/>
  <c r="L719" i="1" s="1"/>
  <c r="Q718" i="1" a="1"/>
  <c r="Q718" i="1"/>
  <c r="Q742" i="1" s="1" a="1"/>
  <c r="Q742" i="1" s="1"/>
  <c r="Q744" i="1" s="1" a="1"/>
  <c r="Q744" i="1" s="1"/>
  <c r="M718" i="1" a="1"/>
  <c r="M718" i="1"/>
  <c r="M726" i="1" s="1" a="1"/>
  <c r="M726" i="1" s="1"/>
  <c r="M728" i="1" s="1" a="1"/>
  <c r="M728" i="1" s="1"/>
  <c r="H711" i="1" a="1"/>
  <c r="H711" i="1"/>
  <c r="M716" i="1" a="1"/>
  <c r="M716" i="1" s="1"/>
  <c r="L711" i="1" a="1"/>
  <c r="L711" i="1"/>
  <c r="H716" i="1" a="1"/>
  <c r="H716" i="1"/>
  <c r="H718" i="1" a="1"/>
  <c r="H718" i="1"/>
  <c r="H719" i="1" a="1"/>
  <c r="H719" i="1" s="1"/>
  <c r="Q711" i="1" a="1"/>
  <c r="Q711" i="1"/>
  <c r="N718" i="1" a="1"/>
  <c r="N718" i="1"/>
  <c r="I718" i="1" a="1"/>
  <c r="I718" i="1"/>
  <c r="N716" i="1" a="1"/>
  <c r="N716" i="1"/>
  <c r="K716" i="1" a="1"/>
  <c r="K716" i="1"/>
  <c r="H720" i="1" a="1"/>
  <c r="H720" i="1"/>
  <c r="G719" i="1" a="1"/>
  <c r="G719" i="1"/>
  <c r="G720" i="1" a="1"/>
  <c r="G720" i="1" s="1"/>
  <c r="Q719" i="1" a="1"/>
  <c r="Q719" i="1" s="1"/>
  <c r="O718" i="1" a="1"/>
  <c r="O718" i="1" s="1"/>
  <c r="O742" i="1" s="1" a="1"/>
  <c r="O742" i="1" s="1"/>
  <c r="O744" i="1" s="1" a="1"/>
  <c r="O744" i="1" s="1"/>
  <c r="P719" i="1" a="1"/>
  <c r="P719" i="1"/>
  <c r="L718" i="1" a="1"/>
  <c r="L718" i="1"/>
  <c r="J718" i="1" a="1"/>
  <c r="J718" i="1"/>
  <c r="O719" i="1" a="1"/>
  <c r="O719" i="1" s="1"/>
  <c r="N719" i="1" a="1"/>
  <c r="N719" i="1"/>
  <c r="K719" i="1" a="1"/>
  <c r="K719" i="1" s="1"/>
  <c r="P716" i="1" a="1"/>
  <c r="P716" i="1" s="1"/>
  <c r="J719" i="1" a="1"/>
  <c r="J719" i="1" s="1"/>
  <c r="I719" i="1" a="1"/>
  <c r="I719" i="1"/>
  <c r="N697" i="1" a="1"/>
  <c r="N697" i="1" s="1"/>
  <c r="N709" i="1" a="1"/>
  <c r="N709" i="1" s="1"/>
  <c r="N696" i="1" a="1"/>
  <c r="N696" i="1"/>
  <c r="F697" i="1" a="1"/>
  <c r="F697" i="1"/>
  <c r="J697" i="1" a="1"/>
  <c r="J697" i="1" s="1"/>
  <c r="M697" i="1" a="1"/>
  <c r="M697" i="1"/>
  <c r="P696" i="1" a="1"/>
  <c r="P696" i="1"/>
  <c r="M709" i="1" a="1"/>
  <c r="M709" i="1" s="1"/>
  <c r="K709" i="1" a="1"/>
  <c r="K709" i="1"/>
  <c r="K696" i="1" a="1"/>
  <c r="K696" i="1"/>
  <c r="H697" i="1" a="1"/>
  <c r="H697" i="1"/>
  <c r="M696" i="1" a="1"/>
  <c r="M696" i="1" s="1"/>
  <c r="O696" i="1" a="1"/>
  <c r="O696" i="1" s="1"/>
  <c r="P697" i="1" a="1"/>
  <c r="P697" i="1" s="1"/>
  <c r="H709" i="1" a="1"/>
  <c r="H709" i="1"/>
  <c r="L696" i="1" a="1"/>
  <c r="L696" i="1" s="1"/>
  <c r="I697" i="1" a="1"/>
  <c r="I697" i="1"/>
  <c r="G697" i="1" a="1"/>
  <c r="G697" i="1" s="1"/>
  <c r="Q696" i="1" a="1"/>
  <c r="Q696" i="1" s="1"/>
  <c r="F709" i="1" a="1"/>
  <c r="F709" i="1"/>
  <c r="L697" i="1" a="1"/>
  <c r="L697" i="1"/>
  <c r="L709" i="1" a="1"/>
  <c r="L709" i="1"/>
  <c r="J709" i="1" a="1"/>
  <c r="J709" i="1"/>
  <c r="G709" i="1" a="1"/>
  <c r="G709" i="1"/>
  <c r="O697" i="1" a="1"/>
  <c r="O697" i="1" s="1"/>
  <c r="K697" i="1" a="1"/>
  <c r="K697" i="1"/>
  <c r="J696" i="1" a="1"/>
  <c r="J696" i="1" s="1"/>
  <c r="I696" i="1" a="1"/>
  <c r="I696" i="1" s="1"/>
  <c r="Q697" i="1" a="1"/>
  <c r="Q697" i="1" s="1"/>
  <c r="Q709" i="1" a="1"/>
  <c r="Q709" i="1"/>
  <c r="I709" i="1" a="1"/>
  <c r="I709" i="1" s="1"/>
  <c r="P709" i="1" a="1"/>
  <c r="P709" i="1"/>
  <c r="O709" i="1" a="1"/>
  <c r="O709" i="1" s="1"/>
  <c r="K688" i="1" a="1"/>
  <c r="K688" i="1" s="1"/>
  <c r="N688" i="1" a="1"/>
  <c r="N688" i="1"/>
  <c r="J688" i="1" a="1"/>
  <c r="J688" i="1"/>
  <c r="L687" i="1" a="1"/>
  <c r="L687" i="1"/>
  <c r="F687" i="1" a="1"/>
  <c r="F687" i="1"/>
  <c r="P685" i="1" a="1"/>
  <c r="P685" i="1"/>
  <c r="N687" i="1" a="1"/>
  <c r="N687" i="1"/>
  <c r="P687" i="1" a="1"/>
  <c r="P687" i="1"/>
  <c r="P688" i="1" a="1"/>
  <c r="P688" i="1" s="1"/>
  <c r="F688" i="1" a="1"/>
  <c r="F688" i="1"/>
  <c r="K687" i="1" a="1"/>
  <c r="K687" i="1"/>
  <c r="O687" i="1" a="1"/>
  <c r="O687" i="1"/>
  <c r="J687" i="1" a="1"/>
  <c r="J687" i="1"/>
  <c r="M687" i="1" a="1"/>
  <c r="M687" i="1" s="1"/>
  <c r="H696" i="1" a="1"/>
  <c r="H696" i="1"/>
  <c r="G696" i="1" a="1"/>
  <c r="G696" i="1"/>
  <c r="F696" i="1" a="1"/>
  <c r="F696" i="1"/>
  <c r="Q688" i="1" a="1"/>
  <c r="Q688" i="1"/>
  <c r="I688" i="1" a="1"/>
  <c r="I688" i="1"/>
  <c r="M688" i="1" a="1"/>
  <c r="M688" i="1" s="1"/>
  <c r="L688" i="1" a="1"/>
  <c r="L688" i="1" s="1"/>
  <c r="G688" i="1" a="1"/>
  <c r="G688" i="1"/>
  <c r="Q685" i="1" a="1"/>
  <c r="Q685" i="1"/>
  <c r="Q687" i="1" a="1"/>
  <c r="Q687" i="1" s="1"/>
  <c r="H687" i="1" a="1"/>
  <c r="H687" i="1" s="1"/>
  <c r="H688" i="1" a="1"/>
  <c r="H688" i="1" s="1"/>
  <c r="G687" i="1" a="1"/>
  <c r="G687" i="1" s="1"/>
  <c r="O685" i="1" a="1"/>
  <c r="O685" i="1" s="1"/>
  <c r="O688" i="1" a="1"/>
  <c r="O688" i="1" s="1"/>
  <c r="I687" i="1" a="1"/>
  <c r="I687" i="1" s="1"/>
  <c r="O683" i="1" a="1"/>
  <c r="O683" i="1"/>
  <c r="N683" i="1" a="1"/>
  <c r="N683" i="1"/>
  <c r="M683" i="1" a="1"/>
  <c r="M683" i="1"/>
  <c r="G683" i="1" a="1"/>
  <c r="G683" i="1"/>
  <c r="Q682" i="1" a="1"/>
  <c r="Q682" i="1"/>
  <c r="F682" i="1" a="1"/>
  <c r="F682" i="1"/>
  <c r="K683" i="1" a="1"/>
  <c r="K683" i="1" s="1"/>
  <c r="O682" i="1" a="1"/>
  <c r="O682" i="1"/>
  <c r="M681" i="1" a="1"/>
  <c r="M681" i="1"/>
  <c r="F681" i="1" a="1"/>
  <c r="F681" i="1" s="1"/>
  <c r="I683" i="1" a="1"/>
  <c r="I683" i="1" s="1"/>
  <c r="H681" i="1" a="1"/>
  <c r="H681" i="1" s="1"/>
  <c r="L682" i="1" a="1"/>
  <c r="L682" i="1"/>
  <c r="K682" i="1" a="1"/>
  <c r="K682" i="1"/>
  <c r="J682" i="1" a="1"/>
  <c r="J682" i="1"/>
  <c r="I682" i="1" a="1"/>
  <c r="I682" i="1"/>
  <c r="Q681" i="1" a="1"/>
  <c r="Q681" i="1"/>
  <c r="I681" i="1" a="1"/>
  <c r="I681" i="1"/>
  <c r="L681" i="1" a="1"/>
  <c r="L681" i="1"/>
  <c r="J681" i="1" a="1"/>
  <c r="J681" i="1"/>
  <c r="H682" i="1" a="1"/>
  <c r="H682" i="1"/>
  <c r="G682" i="1" a="1"/>
  <c r="G682" i="1" s="1"/>
  <c r="J683" i="1" a="1"/>
  <c r="J683" i="1" s="1"/>
  <c r="Q683" i="1" a="1"/>
  <c r="Q683" i="1" s="1"/>
  <c r="P682" i="1" a="1"/>
  <c r="P682" i="1"/>
  <c r="G681" i="1" a="1"/>
  <c r="G681" i="1" s="1"/>
  <c r="H683" i="1" a="1"/>
  <c r="H683" i="1"/>
  <c r="N685" i="1" a="1"/>
  <c r="N685" i="1" s="1"/>
  <c r="M685" i="1" a="1"/>
  <c r="M685" i="1" s="1"/>
  <c r="N682" i="1" a="1"/>
  <c r="N682" i="1"/>
  <c r="N681" i="1" a="1"/>
  <c r="N681" i="1"/>
  <c r="K681" i="1" a="1"/>
  <c r="K681" i="1"/>
  <c r="M682" i="1" a="1"/>
  <c r="M682" i="1"/>
  <c r="P681" i="1" a="1"/>
  <c r="P681" i="1"/>
  <c r="L685" i="1" a="1"/>
  <c r="L685" i="1"/>
  <c r="K685" i="1" a="1"/>
  <c r="K685" i="1"/>
  <c r="J685" i="1" a="1"/>
  <c r="J685" i="1"/>
  <c r="I685" i="1" a="1"/>
  <c r="I685" i="1" s="1"/>
  <c r="H685" i="1" a="1"/>
  <c r="H685" i="1"/>
  <c r="G685" i="1" a="1"/>
  <c r="G685" i="1" s="1"/>
  <c r="F685" i="1" a="1"/>
  <c r="F685" i="1" s="1"/>
  <c r="P683" i="1" a="1"/>
  <c r="P683" i="1"/>
  <c r="L683" i="1" a="1"/>
  <c r="L683" i="1"/>
  <c r="F683" i="1" a="1"/>
  <c r="F683" i="1"/>
  <c r="O681" i="1" a="1"/>
  <c r="O681" i="1" s="1"/>
  <c r="Q666" i="1" a="1"/>
  <c r="Q666" i="1"/>
  <c r="N666" i="1" a="1"/>
  <c r="N666" i="1"/>
  <c r="J666" i="1" a="1"/>
  <c r="J666" i="1"/>
  <c r="P666" i="1" a="1"/>
  <c r="P666" i="1"/>
  <c r="O666" i="1" a="1"/>
  <c r="O666" i="1"/>
  <c r="K666" i="1" a="1"/>
  <c r="K666" i="1" s="1"/>
  <c r="L666" i="1" a="1"/>
  <c r="L666" i="1"/>
  <c r="M666" i="1" a="1"/>
  <c r="M666" i="1" s="1"/>
  <c r="O664" i="1" a="1"/>
  <c r="O664" i="1" s="1"/>
  <c r="L664" i="1" a="1"/>
  <c r="L664" i="1"/>
  <c r="J664" i="1" a="1"/>
  <c r="J664" i="1"/>
  <c r="H664" i="1" a="1"/>
  <c r="H664" i="1" s="1"/>
  <c r="F664" i="1" a="1"/>
  <c r="F664" i="1" s="1"/>
  <c r="K665" i="1" a="1"/>
  <c r="K665" i="1"/>
  <c r="Q664" i="1" a="1"/>
  <c r="Q664" i="1"/>
  <c r="I664" i="1" a="1"/>
  <c r="I664" i="1"/>
  <c r="N664" i="1" a="1"/>
  <c r="N664" i="1"/>
  <c r="G664" i="1" a="1"/>
  <c r="G664" i="1"/>
  <c r="I666" i="1" a="1"/>
  <c r="I666" i="1"/>
  <c r="H666" i="1" a="1"/>
  <c r="H666" i="1"/>
  <c r="G666" i="1" a="1"/>
  <c r="G666" i="1"/>
  <c r="L665" i="1" a="1"/>
  <c r="L665" i="1"/>
  <c r="M664" i="1" a="1"/>
  <c r="M664" i="1" s="1"/>
  <c r="F666" i="1" a="1"/>
  <c r="F666" i="1" s="1"/>
  <c r="N665" i="1" a="1"/>
  <c r="N665" i="1" s="1"/>
  <c r="F665" i="1" a="1"/>
  <c r="F665" i="1"/>
  <c r="Q665" i="1" a="1"/>
  <c r="Q665" i="1"/>
  <c r="P665" i="1" a="1"/>
  <c r="P665" i="1"/>
  <c r="O665" i="1" a="1"/>
  <c r="O665" i="1"/>
  <c r="M665" i="1" a="1"/>
  <c r="M665" i="1"/>
  <c r="J665" i="1" a="1"/>
  <c r="J665" i="1"/>
  <c r="P664" i="1" a="1"/>
  <c r="P664" i="1"/>
  <c r="K664" i="1" a="1"/>
  <c r="K664" i="1"/>
  <c r="I665" i="1" a="1"/>
  <c r="I665" i="1"/>
  <c r="H665" i="1" a="1"/>
  <c r="H665" i="1"/>
  <c r="G665" i="1" a="1"/>
  <c r="G665" i="1"/>
  <c r="J653" i="1" a="1"/>
  <c r="J653" i="1" s="1"/>
  <c r="N653" i="1" a="1"/>
  <c r="N653" i="1"/>
  <c r="L653" i="1" a="1"/>
  <c r="L653" i="1" s="1"/>
  <c r="O653" i="1" a="1"/>
  <c r="O653" i="1"/>
  <c r="I653" i="1" a="1"/>
  <c r="I653" i="1" s="1"/>
  <c r="Q653" i="1" a="1"/>
  <c r="Q653" i="1" s="1"/>
  <c r="P653" i="1" a="1"/>
  <c r="P653" i="1"/>
  <c r="H653" i="1" a="1"/>
  <c r="H653" i="1" s="1"/>
  <c r="M653" i="1" a="1"/>
  <c r="M653" i="1"/>
  <c r="K653" i="1" a="1"/>
  <c r="K653" i="1" s="1"/>
  <c r="L649" i="1" a="1"/>
  <c r="L649" i="1"/>
  <c r="H650" i="1" a="1"/>
  <c r="H650" i="1"/>
  <c r="F649" i="1" a="1"/>
  <c r="F649" i="1"/>
  <c r="J650" i="1" a="1"/>
  <c r="J650" i="1"/>
  <c r="N650" i="1" a="1"/>
  <c r="N650" i="1" s="1"/>
  <c r="G650" i="1" a="1"/>
  <c r="G650" i="1"/>
  <c r="I649" i="1" a="1"/>
  <c r="I649" i="1"/>
  <c r="G653" i="1" a="1"/>
  <c r="G653" i="1" s="1"/>
  <c r="F653" i="1" a="1"/>
  <c r="F653" i="1"/>
  <c r="O652" i="1" a="1"/>
  <c r="O652" i="1"/>
  <c r="N652" i="1" a="1"/>
  <c r="N652" i="1"/>
  <c r="H652" i="1" a="1"/>
  <c r="H652" i="1" s="1"/>
  <c r="L650" i="1" a="1"/>
  <c r="L650" i="1" s="1"/>
  <c r="F652" i="1" a="1"/>
  <c r="F652" i="1"/>
  <c r="J649" i="1" a="1"/>
  <c r="J649" i="1" s="1"/>
  <c r="I650" i="1" a="1"/>
  <c r="I650" i="1"/>
  <c r="G649" i="1" a="1"/>
  <c r="G649" i="1"/>
  <c r="H649" i="1" a="1"/>
  <c r="H649" i="1"/>
  <c r="M649" i="1" a="1"/>
  <c r="M649" i="1" s="1"/>
  <c r="N649" i="1" a="1"/>
  <c r="N649" i="1"/>
  <c r="L652" i="1" a="1"/>
  <c r="L652" i="1"/>
  <c r="G652" i="1" a="1"/>
  <c r="G652" i="1" s="1"/>
  <c r="Q648" i="1" a="1"/>
  <c r="Q648" i="1"/>
  <c r="Q649" i="1" a="1"/>
  <c r="Q649" i="1" s="1"/>
  <c r="K649" i="1" a="1"/>
  <c r="K649" i="1" s="1"/>
  <c r="P648" i="1" a="1"/>
  <c r="P648" i="1"/>
  <c r="Q652" i="1" a="1"/>
  <c r="Q652" i="1"/>
  <c r="P652" i="1" a="1"/>
  <c r="P652" i="1"/>
  <c r="M652" i="1" a="1"/>
  <c r="M652" i="1"/>
  <c r="K652" i="1" a="1"/>
  <c r="K652" i="1"/>
  <c r="K650" i="1" a="1"/>
  <c r="K650" i="1"/>
  <c r="Q650" i="1" a="1"/>
  <c r="Q650" i="1"/>
  <c r="O650" i="1" a="1"/>
  <c r="O650" i="1" s="1"/>
  <c r="O649" i="1" a="1"/>
  <c r="O649" i="1"/>
  <c r="M650" i="1" a="1"/>
  <c r="M650" i="1"/>
  <c r="F650" i="1" a="1"/>
  <c r="F650" i="1"/>
  <c r="I652" i="1" a="1"/>
  <c r="I652" i="1" s="1"/>
  <c r="J652" i="1" a="1"/>
  <c r="J652" i="1"/>
  <c r="P649" i="1" a="1"/>
  <c r="P649" i="1"/>
  <c r="P650" i="1" a="1"/>
  <c r="P650" i="1"/>
  <c r="P643" i="1" a="1"/>
  <c r="P643" i="1"/>
  <c r="J645" i="1" a="1"/>
  <c r="J645" i="1"/>
  <c r="F645" i="1" a="1"/>
  <c r="F645" i="1"/>
  <c r="Q647" i="1" a="1"/>
  <c r="Q647" i="1"/>
  <c r="P647" i="1" a="1"/>
  <c r="P647" i="1"/>
  <c r="M647" i="1" a="1"/>
  <c r="M647" i="1"/>
  <c r="K647" i="1" a="1"/>
  <c r="K647" i="1" s="1"/>
  <c r="G643" i="1" a="1"/>
  <c r="G643" i="1"/>
  <c r="Q643" i="1" a="1"/>
  <c r="Q643" i="1"/>
  <c r="O643" i="1" a="1"/>
  <c r="O643" i="1"/>
  <c r="L647" i="1" a="1"/>
  <c r="L647" i="1"/>
  <c r="N645" i="1" a="1"/>
  <c r="N645" i="1"/>
  <c r="L645" i="1" a="1"/>
  <c r="L645" i="1" s="1"/>
  <c r="F643" i="1" a="1"/>
  <c r="F643" i="1" s="1"/>
  <c r="I647" i="1" a="1"/>
  <c r="I647" i="1"/>
  <c r="K645" i="1" a="1"/>
  <c r="K645" i="1"/>
  <c r="H643" i="1" a="1"/>
  <c r="H643" i="1" s="1"/>
  <c r="O648" i="1" a="1"/>
  <c r="O648" i="1" s="1"/>
  <c r="N648" i="1" a="1"/>
  <c r="N648" i="1" s="1"/>
  <c r="M648" i="1" a="1"/>
  <c r="M648" i="1"/>
  <c r="L648" i="1" a="1"/>
  <c r="L648" i="1" s="1"/>
  <c r="O647" i="1" a="1"/>
  <c r="O647" i="1"/>
  <c r="J647" i="1" a="1"/>
  <c r="J647" i="1"/>
  <c r="F647" i="1" a="1"/>
  <c r="F647" i="1"/>
  <c r="Q642" i="1" a="1"/>
  <c r="Q642" i="1"/>
  <c r="L643" i="1" a="1"/>
  <c r="L643" i="1" s="1"/>
  <c r="G645" i="1" a="1"/>
  <c r="G645" i="1"/>
  <c r="M643" i="1" a="1"/>
  <c r="M643" i="1"/>
  <c r="K648" i="1" a="1"/>
  <c r="K648" i="1"/>
  <c r="J648" i="1" a="1"/>
  <c r="J648" i="1" s="1"/>
  <c r="I648" i="1" a="1"/>
  <c r="I648" i="1"/>
  <c r="H648" i="1" a="1"/>
  <c r="H648" i="1" s="1"/>
  <c r="G648" i="1" a="1"/>
  <c r="G648" i="1" s="1"/>
  <c r="N643" i="1" a="1"/>
  <c r="N643" i="1" s="1"/>
  <c r="Q645" i="1" a="1"/>
  <c r="Q645" i="1" s="1"/>
  <c r="I643" i="1" a="1"/>
  <c r="I643" i="1"/>
  <c r="M645" i="1" a="1"/>
  <c r="M645" i="1"/>
  <c r="H645" i="1" a="1"/>
  <c r="H645" i="1"/>
  <c r="F648" i="1" a="1"/>
  <c r="F648" i="1"/>
  <c r="K643" i="1" a="1"/>
  <c r="K643" i="1"/>
  <c r="N647" i="1" a="1"/>
  <c r="N647" i="1"/>
  <c r="I645" i="1" a="1"/>
  <c r="I645" i="1" s="1"/>
  <c r="O645" i="1" a="1"/>
  <c r="O645" i="1" s="1"/>
  <c r="P645" i="1" a="1"/>
  <c r="P645" i="1"/>
  <c r="J643" i="1" a="1"/>
  <c r="J643" i="1"/>
  <c r="H647" i="1" a="1"/>
  <c r="H647" i="1"/>
  <c r="G647" i="1" a="1"/>
  <c r="G647" i="1" s="1"/>
  <c r="H642" i="1" a="1"/>
  <c r="H642" i="1"/>
  <c r="K642" i="1" a="1"/>
  <c r="K642" i="1" s="1"/>
  <c r="J642" i="1" a="1"/>
  <c r="J642" i="1" s="1"/>
  <c r="K640" i="1" a="1"/>
  <c r="K640" i="1"/>
  <c r="I640" i="1" a="1"/>
  <c r="I640" i="1" s="1"/>
  <c r="F639" i="1" a="1"/>
  <c r="F639" i="1"/>
  <c r="M639" i="1" a="1"/>
  <c r="M639" i="1"/>
  <c r="P642" i="1" a="1"/>
  <c r="P642" i="1" s="1"/>
  <c r="O642" i="1" a="1"/>
  <c r="O642" i="1"/>
  <c r="K639" i="1" a="1"/>
  <c r="K639" i="1"/>
  <c r="N642" i="1" a="1"/>
  <c r="N642" i="1"/>
  <c r="O639" i="1" a="1"/>
  <c r="O639" i="1"/>
  <c r="I639" i="1" a="1"/>
  <c r="I639" i="1"/>
  <c r="N640" i="1" a="1"/>
  <c r="N640" i="1"/>
  <c r="L640" i="1" a="1"/>
  <c r="L640" i="1"/>
  <c r="P639" i="1" a="1"/>
  <c r="P639" i="1" s="1"/>
  <c r="Q638" i="1" a="1"/>
  <c r="Q638" i="1" s="1"/>
  <c r="J639" i="1" a="1"/>
  <c r="J639" i="1" s="1"/>
  <c r="F640" i="1" a="1"/>
  <c r="F640" i="1"/>
  <c r="G640" i="1" a="1"/>
  <c r="G640" i="1" s="1"/>
  <c r="M642" i="1" a="1"/>
  <c r="M642" i="1"/>
  <c r="L642" i="1" a="1"/>
  <c r="L642" i="1"/>
  <c r="G642" i="1" a="1"/>
  <c r="G642" i="1"/>
  <c r="Q639" i="1" a="1"/>
  <c r="Q639" i="1" s="1"/>
  <c r="M638" i="1" a="1"/>
  <c r="M638" i="1" s="1"/>
  <c r="K638" i="1" a="1"/>
  <c r="K638" i="1"/>
  <c r="I642" i="1" a="1"/>
  <c r="I642" i="1"/>
  <c r="F642" i="1" a="1"/>
  <c r="F642" i="1"/>
  <c r="O640" i="1" a="1"/>
  <c r="O640" i="1"/>
  <c r="Q640" i="1" a="1"/>
  <c r="Q640" i="1" s="1"/>
  <c r="N639" i="1" a="1"/>
  <c r="N639" i="1"/>
  <c r="L639" i="1" a="1"/>
  <c r="L639" i="1"/>
  <c r="P638" i="1" a="1"/>
  <c r="P638" i="1"/>
  <c r="L638" i="1" a="1"/>
  <c r="L638" i="1"/>
  <c r="N638" i="1" a="1"/>
  <c r="N638" i="1"/>
  <c r="J640" i="1" a="1"/>
  <c r="J640" i="1"/>
  <c r="H639" i="1" a="1"/>
  <c r="H639" i="1" s="1"/>
  <c r="H640" i="1" a="1"/>
  <c r="H640" i="1"/>
  <c r="O638" i="1" a="1"/>
  <c r="O638" i="1"/>
  <c r="P640" i="1" a="1"/>
  <c r="P640" i="1"/>
  <c r="M640" i="1" a="1"/>
  <c r="M640" i="1"/>
  <c r="G639" i="1" a="1"/>
  <c r="G639" i="1"/>
  <c r="L637" i="1" a="1"/>
  <c r="L637" i="1"/>
  <c r="M637" i="1" a="1"/>
  <c r="M637" i="1" s="1"/>
  <c r="P637" i="1" a="1"/>
  <c r="P637" i="1"/>
  <c r="O637" i="1" a="1"/>
  <c r="O637" i="1"/>
  <c r="G638" i="1" a="1"/>
  <c r="G638" i="1"/>
  <c r="J638" i="1" a="1"/>
  <c r="J638" i="1"/>
  <c r="I638" i="1" a="1"/>
  <c r="I638" i="1"/>
  <c r="H638" i="1" a="1"/>
  <c r="H638" i="1"/>
  <c r="F638" i="1" a="1"/>
  <c r="F638" i="1"/>
  <c r="N637" i="1" a="1"/>
  <c r="N637" i="1"/>
  <c r="Q637" i="1" a="1"/>
  <c r="Q637" i="1" s="1"/>
  <c r="K637" i="1" a="1"/>
  <c r="K637" i="1" s="1"/>
  <c r="P31" i="1" a="1"/>
  <c r="P31" i="1"/>
  <c r="O31" i="1" a="1"/>
  <c r="O31" i="1"/>
  <c r="Q31" i="1" a="1"/>
  <c r="Q31" i="1"/>
  <c r="G31" i="1" a="1"/>
  <c r="G31" i="1"/>
  <c r="H30" i="1" a="1"/>
  <c r="H30" i="1"/>
  <c r="M31" i="1" a="1"/>
  <c r="M31" i="1"/>
  <c r="N31" i="1" a="1"/>
  <c r="N31" i="1" s="1"/>
  <c r="L31" i="1" a="1"/>
  <c r="L31" i="1" s="1"/>
  <c r="H31" i="1" a="1"/>
  <c r="H31" i="1" s="1"/>
  <c r="M30" i="1" a="1"/>
  <c r="M30" i="1"/>
  <c r="F31" i="1" a="1"/>
  <c r="F31" i="1"/>
  <c r="K31" i="1" a="1"/>
  <c r="K31" i="1"/>
  <c r="J31" i="1" a="1"/>
  <c r="J31" i="1"/>
  <c r="I31" i="1" a="1"/>
  <c r="I31" i="1"/>
  <c r="Q30" i="1" a="1"/>
  <c r="Q30" i="1" s="1"/>
  <c r="P30" i="1" a="1"/>
  <c r="P30" i="1"/>
  <c r="N30" i="1" a="1"/>
  <c r="N30" i="1" s="1"/>
  <c r="K30" i="1" a="1"/>
  <c r="K30" i="1"/>
  <c r="O30" i="1" a="1"/>
  <c r="O30" i="1"/>
  <c r="J30" i="1" a="1"/>
  <c r="J30" i="1"/>
  <c r="L30" i="1" a="1"/>
  <c r="L30" i="1" s="1"/>
  <c r="Q2032" i="1" a="1"/>
  <c r="Q2032" i="1" s="1"/>
  <c r="Q2031" i="1" s="1" a="1"/>
  <c r="Q2031" i="1" s="1"/>
  <c r="O2031" i="1" a="1"/>
  <c r="O2031" i="1" s="1"/>
  <c r="M2034" i="1" a="1"/>
  <c r="M2034" i="1"/>
  <c r="J2034" i="1" a="1"/>
  <c r="J2034" i="1" s="1"/>
  <c r="H2034" i="1" a="1"/>
  <c r="H2034" i="1" s="1"/>
  <c r="P2032" i="1" a="1"/>
  <c r="P2032" i="1"/>
  <c r="M2032" i="1" a="1"/>
  <c r="M2032" i="1"/>
  <c r="K2032" i="1" a="1"/>
  <c r="K2032" i="1" s="1"/>
  <c r="P2031" i="1" a="1"/>
  <c r="P2031" i="1"/>
  <c r="I2032" i="1" a="1"/>
  <c r="I2032" i="1"/>
  <c r="O2035" i="1" a="1"/>
  <c r="O2035" i="1"/>
  <c r="K2031" i="1" a="1"/>
  <c r="K2031" i="1" s="1"/>
  <c r="N2035" i="1" a="1"/>
  <c r="N2035" i="1" s="1"/>
  <c r="M2035" i="1" a="1"/>
  <c r="M2035" i="1"/>
  <c r="G2034" i="1" a="1"/>
  <c r="G2034" i="1"/>
  <c r="J2032" i="1" a="1"/>
  <c r="J2032" i="1"/>
  <c r="J2031" i="1" s="1" a="1"/>
  <c r="J2031" i="1" s="1"/>
  <c r="L2035" i="1" a="1"/>
  <c r="L2035" i="1" s="1"/>
  <c r="K2035" i="1" a="1"/>
  <c r="K2035" i="1"/>
  <c r="G2035" i="1" a="1"/>
  <c r="G2035" i="1"/>
  <c r="J2035" i="1" a="1"/>
  <c r="J2035" i="1" s="1"/>
  <c r="I2035" i="1" a="1"/>
  <c r="I2035" i="1" s="1"/>
  <c r="H2035" i="1" a="1"/>
  <c r="H2035" i="1"/>
  <c r="L2034" i="1" a="1"/>
  <c r="L2034" i="1"/>
  <c r="I2034" i="1" a="1"/>
  <c r="I2034" i="1"/>
  <c r="F2034" i="1" a="1"/>
  <c r="F2034" i="1"/>
  <c r="H2032" i="1" a="1"/>
  <c r="H2032" i="1"/>
  <c r="H2031" i="1" s="1" a="1"/>
  <c r="H2031" i="1" s="1"/>
  <c r="F2032" i="1" a="1"/>
  <c r="F2032" i="1" s="1"/>
  <c r="F2031" i="1" s="1" a="1"/>
  <c r="F2031" i="1" s="1"/>
  <c r="F2035" i="1" a="1"/>
  <c r="F2035" i="1"/>
  <c r="N2034" i="1" a="1"/>
  <c r="N2034" i="1"/>
  <c r="O2032" i="1" a="1"/>
  <c r="O2032" i="1"/>
  <c r="Q2034" i="1" a="1"/>
  <c r="Q2034" i="1" s="1"/>
  <c r="P2034" i="1" a="1"/>
  <c r="P2034" i="1" s="1"/>
  <c r="L2032" i="1" a="1"/>
  <c r="L2032" i="1"/>
  <c r="N2032" i="1" a="1"/>
  <c r="N2032" i="1" s="1"/>
  <c r="N2031" i="1" a="1"/>
  <c r="N2031" i="1" s="1"/>
  <c r="O2034" i="1" a="1"/>
  <c r="O2034" i="1"/>
  <c r="K2034" i="1" a="1"/>
  <c r="K2034" i="1"/>
  <c r="L2031" i="1" a="1"/>
  <c r="L2031" i="1"/>
  <c r="M2031" i="1" a="1"/>
  <c r="M2031" i="1"/>
  <c r="G2032" i="1" a="1"/>
  <c r="G2032" i="1"/>
  <c r="O2025" i="1" a="1"/>
  <c r="O2025" i="1"/>
  <c r="I2031" i="1" a="1"/>
  <c r="I2031" i="1" s="1"/>
  <c r="G2031" i="1" a="1"/>
  <c r="G2031" i="1" s="1"/>
  <c r="O2029" i="1" a="1"/>
  <c r="O2029" i="1"/>
  <c r="F2026" i="1" a="1"/>
  <c r="F2026" i="1"/>
  <c r="L2026" i="1" a="1"/>
  <c r="L2026" i="1" s="1"/>
  <c r="P2026" i="1" a="1"/>
  <c r="P2026" i="1" s="1"/>
  <c r="O2026" i="1" a="1"/>
  <c r="O2026" i="1"/>
  <c r="N2025" i="1" a="1"/>
  <c r="N2025" i="1" s="1"/>
  <c r="K2026" i="1" a="1"/>
  <c r="K2026" i="1"/>
  <c r="H2029" i="1" a="1"/>
  <c r="H2029" i="1"/>
  <c r="H2028" i="1" s="1" a="1"/>
  <c r="H2028" i="1" s="1"/>
  <c r="P2029" i="1" a="1"/>
  <c r="P2029" i="1"/>
  <c r="P2028" i="1" s="1" a="1"/>
  <c r="N2029" i="1" a="1"/>
  <c r="N2029" i="1"/>
  <c r="M2029" i="1" a="1"/>
  <c r="M2029" i="1"/>
  <c r="M2028" i="1" s="1" a="1"/>
  <c r="M2028" i="1" s="1"/>
  <c r="K2029" i="1" a="1"/>
  <c r="K2029" i="1" s="1"/>
  <c r="K2028" i="1" s="1" a="1"/>
  <c r="K2028" i="1" s="1"/>
  <c r="J2029" i="1" a="1"/>
  <c r="J2029" i="1"/>
  <c r="J2028" i="1" a="1"/>
  <c r="J2028" i="1" s="1"/>
  <c r="H2026" i="1" a="1"/>
  <c r="H2026" i="1" s="1"/>
  <c r="G2026" i="1" a="1"/>
  <c r="G2026" i="1" s="1"/>
  <c r="Q2025" i="1" a="1"/>
  <c r="Q2025" i="1"/>
  <c r="N2026" i="1" a="1"/>
  <c r="N2026" i="1"/>
  <c r="M2025" i="1" a="1"/>
  <c r="M2025" i="1"/>
  <c r="I2029" i="1" a="1"/>
  <c r="I2029" i="1"/>
  <c r="M2026" i="1" a="1"/>
  <c r="M2026" i="1"/>
  <c r="Q2026" i="1" a="1"/>
  <c r="Q2026" i="1"/>
  <c r="F2029" i="1" a="1"/>
  <c r="F2029" i="1"/>
  <c r="F2028" i="1" s="1" a="1"/>
  <c r="F2028" i="1" s="1"/>
  <c r="G2028" i="1" a="1"/>
  <c r="G2028" i="1"/>
  <c r="N2028" i="1" a="1"/>
  <c r="N2028" i="1" s="1"/>
  <c r="J2026" i="1" a="1"/>
  <c r="J2026" i="1"/>
  <c r="P2025" i="1" a="1"/>
  <c r="P2025" i="1" s="1"/>
  <c r="P2028" i="1"/>
  <c r="I2028" i="1" a="1"/>
  <c r="I2028" i="1" s="1"/>
  <c r="L2025" i="1" a="1"/>
  <c r="L2025" i="1" s="1"/>
  <c r="Q2029" i="1" a="1"/>
  <c r="Q2029" i="1" s="1"/>
  <c r="Q2028" i="1" s="1" a="1"/>
  <c r="Q2028" i="1" s="1"/>
  <c r="O2028" i="1" a="1"/>
  <c r="O2028" i="1"/>
  <c r="L2029" i="1" a="1"/>
  <c r="L2029" i="1" s="1"/>
  <c r="L2028" i="1" s="1" a="1"/>
  <c r="L2028" i="1" s="1"/>
  <c r="G2029" i="1" a="1"/>
  <c r="G2029" i="1"/>
  <c r="I2026" i="1" a="1"/>
  <c r="I2026" i="1"/>
  <c r="I2025" i="1" a="1"/>
  <c r="I2025" i="1"/>
  <c r="G2023" i="1" a="1"/>
  <c r="G2023" i="1"/>
  <c r="G2025" i="1" a="1"/>
  <c r="G2025" i="1" s="1"/>
  <c r="Q2023" i="1" a="1"/>
  <c r="Q2023" i="1" s="1"/>
  <c r="I2023" i="1" a="1"/>
  <c r="I2023" i="1"/>
  <c r="F2023" i="1" a="1"/>
  <c r="F2023" i="1" s="1"/>
  <c r="O2023" i="1" a="1"/>
  <c r="O2023" i="1"/>
  <c r="F2025" i="1" a="1"/>
  <c r="F2025" i="1" s="1"/>
  <c r="N2023" i="1" a="1"/>
  <c r="N2023" i="1" s="1"/>
  <c r="H2023" i="1" a="1"/>
  <c r="H2023" i="1" s="1"/>
  <c r="P2023" i="1" a="1"/>
  <c r="P2023" i="1"/>
  <c r="K2023" i="1" a="1"/>
  <c r="K2023" i="1" s="1"/>
  <c r="L2023" i="1" a="1"/>
  <c r="L2023" i="1"/>
  <c r="K2025" i="1" a="1"/>
  <c r="K2025" i="1"/>
  <c r="H2025" i="1" a="1"/>
  <c r="H2025" i="1"/>
  <c r="M2023" i="1" a="1"/>
  <c r="M2023" i="1" s="1"/>
  <c r="J2023" i="1" a="1"/>
  <c r="J2023" i="1"/>
  <c r="J2025" i="1" a="1"/>
  <c r="J2025" i="1" s="1"/>
  <c r="Q19" i="1"/>
  <c r="P19" i="1"/>
  <c r="O19" i="1"/>
  <c r="N19" i="1"/>
  <c r="N18" i="1" s="1"/>
  <c r="M19" i="1"/>
  <c r="M18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G18" i="1" s="1"/>
  <c r="F19" i="1"/>
  <c r="Q18" i="1"/>
  <c r="P18" i="1"/>
  <c r="O18" i="1"/>
  <c r="F18" i="1"/>
  <c r="M275" i="1" a="1"/>
  <c r="M275" i="1"/>
  <c r="N284" i="1" a="1"/>
  <c r="N284" i="1" s="1"/>
  <c r="M284" i="1" a="1"/>
  <c r="M284" i="1"/>
  <c r="H284" i="1" a="1"/>
  <c r="H284" i="1"/>
  <c r="P275" i="1" a="1"/>
  <c r="P275" i="1" s="1"/>
  <c r="F284" i="1" a="1"/>
  <c r="F284" i="1" s="1"/>
  <c r="K284" i="1" a="1"/>
  <c r="K284" i="1" s="1"/>
  <c r="O275" i="1" a="1"/>
  <c r="O275" i="1"/>
  <c r="O274" i="1" s="1"/>
  <c r="J284" i="1" a="1"/>
  <c r="J284" i="1"/>
  <c r="J283" i="1" s="1"/>
  <c r="J382" i="1" s="1"/>
  <c r="J513" i="1" s="1"/>
  <c r="Q275" i="1" a="1"/>
  <c r="Q275" i="1"/>
  <c r="Q274" i="1" s="1"/>
  <c r="P284" i="1" a="1"/>
  <c r="P284" i="1"/>
  <c r="P283" i="1" s="1"/>
  <c r="I284" i="1" a="1"/>
  <c r="I284" i="1"/>
  <c r="I283" i="1" s="1"/>
  <c r="I382" i="1" s="1"/>
  <c r="I513" i="1" s="1"/>
  <c r="N275" i="1" a="1"/>
  <c r="N275" i="1"/>
  <c r="N274" i="1" s="1"/>
  <c r="N363" i="1" s="1"/>
  <c r="N504" i="1" s="1"/>
  <c r="O284" i="1" a="1"/>
  <c r="O284" i="1"/>
  <c r="G284" i="1" a="1"/>
  <c r="G284" i="1" s="1"/>
  <c r="G283" i="1" s="1"/>
  <c r="Q284" i="1" a="1"/>
  <c r="Q284" i="1" s="1"/>
  <c r="L284" i="1" a="1"/>
  <c r="L284" i="1" s="1"/>
  <c r="L283" i="1" s="1"/>
  <c r="O242" i="1" a="1"/>
  <c r="O242" i="1" s="1"/>
  <c r="P242" i="1" a="1"/>
  <c r="P242" i="1"/>
  <c r="P241" i="1" s="1"/>
  <c r="P316" i="1" s="1"/>
  <c r="P471" i="1" s="1"/>
  <c r="J242" i="1" a="1"/>
  <c r="J242" i="1" s="1"/>
  <c r="J241" i="1" s="1"/>
  <c r="J316" i="1" s="1"/>
  <c r="J471" i="1" s="1"/>
  <c r="I242" i="1" a="1"/>
  <c r="I242" i="1" s="1"/>
  <c r="I241" i="1" s="1"/>
  <c r="K242" i="1" a="1"/>
  <c r="K242" i="1" s="1"/>
  <c r="K241" i="1" s="1"/>
  <c r="K316" i="1" s="1"/>
  <c r="K471" i="1" s="1"/>
  <c r="Q242" i="1" a="1"/>
  <c r="Q242" i="1" s="1"/>
  <c r="N242" i="1" a="1"/>
  <c r="N242" i="1"/>
  <c r="N241" i="1" s="1"/>
  <c r="N316" i="1" s="1"/>
  <c r="N471" i="1" s="1"/>
  <c r="M242" i="1" a="1"/>
  <c r="M242" i="1"/>
  <c r="L275" i="1" a="1"/>
  <c r="L275" i="1"/>
  <c r="L274" i="1" s="1"/>
  <c r="K275" i="1" a="1"/>
  <c r="K275" i="1"/>
  <c r="K274" i="1" s="1"/>
  <c r="K363" i="1" s="1"/>
  <c r="J275" i="1" a="1"/>
  <c r="J275" i="1"/>
  <c r="J274" i="1" s="1"/>
  <c r="J363" i="1" s="1"/>
  <c r="J504" i="1" s="1"/>
  <c r="I275" i="1" a="1"/>
  <c r="I275" i="1"/>
  <c r="I274" i="1" s="1"/>
  <c r="H275" i="1" a="1"/>
  <c r="H275" i="1" s="1"/>
  <c r="G275" i="1" a="1"/>
  <c r="G275" i="1"/>
  <c r="F275" i="1" a="1"/>
  <c r="F275" i="1"/>
  <c r="G242" i="1" a="1"/>
  <c r="G242" i="1"/>
  <c r="F242" i="1" a="1"/>
  <c r="F242" i="1" s="1"/>
  <c r="F317" i="1" s="1"/>
  <c r="F472" i="1" s="1"/>
  <c r="H242" i="1" a="1"/>
  <c r="H242" i="1"/>
  <c r="L242" i="1" a="1"/>
  <c r="L242" i="1"/>
  <c r="L241" i="1" s="1"/>
  <c r="L316" i="1" s="1"/>
  <c r="L471" i="1" s="1"/>
  <c r="F199" i="1" a="1"/>
  <c r="F199" i="1" s="1"/>
  <c r="F198" i="1" s="1"/>
  <c r="F361" i="1" s="1"/>
  <c r="F428" i="1" s="1"/>
  <c r="G199" i="1" a="1"/>
  <c r="G199" i="1" s="1"/>
  <c r="G198" i="1" s="1"/>
  <c r="G361" i="1" s="1"/>
  <c r="G428" i="1" s="1"/>
  <c r="Q199" i="1" a="1"/>
  <c r="Q199" i="1" s="1"/>
  <c r="Q362" i="1" s="1"/>
  <c r="Q429" i="1" s="1"/>
  <c r="L199" i="1" a="1"/>
  <c r="L199" i="1" s="1"/>
  <c r="L198" i="1" s="1"/>
  <c r="L361" i="1" s="1"/>
  <c r="L428" i="1" s="1"/>
  <c r="K199" i="1" a="1"/>
  <c r="K199" i="1"/>
  <c r="J199" i="1" a="1"/>
  <c r="J199" i="1" s="1"/>
  <c r="J198" i="1" s="1"/>
  <c r="P199" i="1" a="1"/>
  <c r="P199" i="1"/>
  <c r="M199" i="1" a="1"/>
  <c r="M199" i="1" s="1"/>
  <c r="M362" i="1" s="1"/>
  <c r="M429" i="1" s="1"/>
  <c r="H199" i="1" a="1"/>
  <c r="H199" i="1"/>
  <c r="O199" i="1" a="1"/>
  <c r="O199" i="1" s="1"/>
  <c r="N199" i="1" a="1"/>
  <c r="N199" i="1" s="1"/>
  <c r="N198" i="1" s="1"/>
  <c r="I199" i="1" a="1"/>
  <c r="I199" i="1"/>
  <c r="M140" i="1" a="1"/>
  <c r="M140" i="1" s="1"/>
  <c r="I140" i="1" a="1"/>
  <c r="I140" i="1"/>
  <c r="H140" i="1" a="1"/>
  <c r="H140" i="1" s="1"/>
  <c r="L139" i="1" a="1"/>
  <c r="L139" i="1"/>
  <c r="P141" i="1" a="1"/>
  <c r="P141" i="1"/>
  <c r="I139" i="1" a="1"/>
  <c r="I139" i="1"/>
  <c r="J141" i="1" a="1"/>
  <c r="J141" i="1"/>
  <c r="J140" i="1" a="1"/>
  <c r="J140" i="1"/>
  <c r="Q139" i="1" a="1"/>
  <c r="Q139" i="1"/>
  <c r="O140" i="1" a="1"/>
  <c r="O140" i="1"/>
  <c r="F141" i="1" a="1"/>
  <c r="F141" i="1" s="1"/>
  <c r="N140" i="1" a="1"/>
  <c r="N140" i="1"/>
  <c r="K140" i="1" a="1"/>
  <c r="K140" i="1" s="1"/>
  <c r="P138" i="1" a="1"/>
  <c r="P138" i="1"/>
  <c r="Q141" i="1" a="1"/>
  <c r="Q141" i="1"/>
  <c r="M141" i="1" a="1"/>
  <c r="M141" i="1" s="1"/>
  <c r="L140" i="1" a="1"/>
  <c r="L140" i="1"/>
  <c r="F139" i="1" a="1"/>
  <c r="F139" i="1"/>
  <c r="P139" i="1" a="1"/>
  <c r="P139" i="1"/>
  <c r="G140" i="1" a="1"/>
  <c r="G140" i="1"/>
  <c r="F140" i="1" a="1"/>
  <c r="F140" i="1"/>
  <c r="M139" i="1" a="1"/>
  <c r="M139" i="1"/>
  <c r="K139" i="1" a="1"/>
  <c r="K139" i="1"/>
  <c r="G139" i="1" a="1"/>
  <c r="G139" i="1" s="1"/>
  <c r="G138" i="1" a="1"/>
  <c r="G138" i="1" s="1"/>
  <c r="N138" i="1" a="1"/>
  <c r="N138" i="1"/>
  <c r="F138" i="1" a="1"/>
  <c r="F138" i="1" s="1"/>
  <c r="H138" i="1" a="1"/>
  <c r="H138" i="1"/>
  <c r="K62" i="1" a="1"/>
  <c r="K62" i="1"/>
  <c r="P62" i="1" a="1"/>
  <c r="P62" i="1"/>
  <c r="O61" i="1" a="1"/>
  <c r="O61" i="1"/>
  <c r="J62" i="1" a="1"/>
  <c r="J62" i="1" s="1"/>
  <c r="I62" i="1" a="1"/>
  <c r="I62" i="1" s="1"/>
  <c r="N62" i="1" a="1"/>
  <c r="N62" i="1" s="1"/>
  <c r="G62" i="1" a="1"/>
  <c r="G62" i="1"/>
  <c r="K61" i="1" a="1"/>
  <c r="K61" i="1" s="1"/>
  <c r="Q61" i="1" a="1"/>
  <c r="Q61" i="1" s="1"/>
  <c r="H62" i="1" a="1"/>
  <c r="H62" i="1"/>
  <c r="L61" i="1" a="1"/>
  <c r="L61" i="1"/>
  <c r="O62" i="1" a="1"/>
  <c r="O62" i="1"/>
  <c r="M62" i="1" a="1"/>
  <c r="M62" i="1"/>
  <c r="N61" i="1" a="1"/>
  <c r="N61" i="1"/>
  <c r="M61" i="1" a="1"/>
  <c r="M61" i="1"/>
  <c r="Q62" i="1" a="1"/>
  <c r="Q62" i="1"/>
  <c r="L62" i="1" a="1"/>
  <c r="L62" i="1"/>
  <c r="P61" i="1" a="1"/>
  <c r="P61" i="1" s="1"/>
  <c r="F62" i="1" a="1"/>
  <c r="F62" i="1"/>
  <c r="M60" i="1" a="1"/>
  <c r="M60" i="1" s="1"/>
  <c r="I60" i="1" a="1"/>
  <c r="I60" i="1" s="1"/>
  <c r="H61" i="1" a="1"/>
  <c r="H61" i="1"/>
  <c r="F61" i="1" a="1"/>
  <c r="F61" i="1"/>
  <c r="P60" i="1" a="1"/>
  <c r="P60" i="1"/>
  <c r="N60" i="1" a="1"/>
  <c r="N60" i="1"/>
  <c r="H60" i="1" a="1"/>
  <c r="H60" i="1" s="1"/>
  <c r="P59" i="1" a="1"/>
  <c r="P59" i="1"/>
  <c r="Q59" i="1" a="1"/>
  <c r="Q59" i="1"/>
  <c r="O59" i="1" a="1"/>
  <c r="O59" i="1"/>
  <c r="K59" i="1" a="1"/>
  <c r="K59" i="1"/>
  <c r="L60" i="1" a="1"/>
  <c r="L60" i="1"/>
  <c r="J60" i="1" a="1"/>
  <c r="J60" i="1" s="1"/>
  <c r="G60" i="1" a="1"/>
  <c r="G60" i="1"/>
  <c r="F60" i="1" a="1"/>
  <c r="F60" i="1"/>
  <c r="I59" i="1" a="1"/>
  <c r="I59" i="1" s="1"/>
  <c r="M59" i="1" a="1"/>
  <c r="M59" i="1"/>
  <c r="L59" i="1" a="1"/>
  <c r="L59" i="1" s="1"/>
  <c r="H59" i="1" a="1"/>
  <c r="H59" i="1" s="1"/>
  <c r="Q60" i="1" a="1"/>
  <c r="Q60" i="1"/>
  <c r="O60" i="1" a="1"/>
  <c r="O60" i="1" s="1"/>
  <c r="K60" i="1" a="1"/>
  <c r="K60" i="1" s="1"/>
  <c r="N59" i="1" a="1"/>
  <c r="N59" i="1" s="1"/>
  <c r="F59" i="1" a="1"/>
  <c r="F59" i="1"/>
  <c r="G59" i="1" a="1"/>
  <c r="G59" i="1" s="1"/>
  <c r="J61" i="1" a="1"/>
  <c r="J61" i="1"/>
  <c r="G61" i="1" a="1"/>
  <c r="G61" i="1" s="1"/>
  <c r="J59" i="1" a="1"/>
  <c r="J59" i="1"/>
  <c r="I61" i="1" a="1"/>
  <c r="I61" i="1"/>
  <c r="H54" i="1" a="1"/>
  <c r="H54" i="1"/>
  <c r="P54" i="1" a="1"/>
  <c r="P54" i="1" s="1"/>
  <c r="N54" i="1" a="1"/>
  <c r="N54" i="1"/>
  <c r="O53" i="1" a="1"/>
  <c r="O53" i="1"/>
  <c r="J54" i="1" a="1"/>
  <c r="J54" i="1"/>
  <c r="M53" i="1" a="1"/>
  <c r="M53" i="1" s="1"/>
  <c r="L52" i="1" a="1"/>
  <c r="L52" i="1" s="1"/>
  <c r="L54" i="1" a="1"/>
  <c r="L54" i="1" s="1"/>
  <c r="J53" i="1" a="1"/>
  <c r="J53" i="1" s="1"/>
  <c r="F54" i="1" a="1"/>
  <c r="F54" i="1"/>
  <c r="K53" i="1" a="1"/>
  <c r="K53" i="1" s="1"/>
  <c r="N53" i="1" a="1"/>
  <c r="N53" i="1" s="1"/>
  <c r="O52" i="1" a="1"/>
  <c r="O52" i="1"/>
  <c r="L53" i="1" a="1"/>
  <c r="L53" i="1"/>
  <c r="H53" i="1" a="1"/>
  <c r="H53" i="1"/>
  <c r="P52" i="1" a="1"/>
  <c r="P52" i="1"/>
  <c r="J52" i="1" a="1"/>
  <c r="J52" i="1"/>
  <c r="F53" i="1" a="1"/>
  <c r="F53" i="1" s="1"/>
  <c r="Q55" i="1" a="1"/>
  <c r="Q55" i="1" s="1"/>
  <c r="P55" i="1" a="1"/>
  <c r="P55" i="1"/>
  <c r="O55" i="1" a="1"/>
  <c r="O55" i="1" s="1"/>
  <c r="N55" i="1" a="1"/>
  <c r="N55" i="1"/>
  <c r="M55" i="1" a="1"/>
  <c r="M55" i="1"/>
  <c r="G52" i="1" a="1"/>
  <c r="G52" i="1"/>
  <c r="L55" i="1" a="1"/>
  <c r="L55" i="1"/>
  <c r="N52" i="1" a="1"/>
  <c r="N52" i="1" s="1"/>
  <c r="Q53" i="1" a="1"/>
  <c r="Q53" i="1" s="1"/>
  <c r="Q54" i="1" a="1"/>
  <c r="Q54" i="1"/>
  <c r="I53" i="1" a="1"/>
  <c r="I53" i="1"/>
  <c r="I54" i="1" a="1"/>
  <c r="I54" i="1" s="1"/>
  <c r="H52" i="1" a="1"/>
  <c r="H52" i="1" s="1"/>
  <c r="K55" i="1" a="1"/>
  <c r="K55" i="1"/>
  <c r="J55" i="1" a="1"/>
  <c r="J55" i="1"/>
  <c r="I55" i="1" a="1"/>
  <c r="I55" i="1"/>
  <c r="H55" i="1" a="1"/>
  <c r="H55" i="1" s="1"/>
  <c r="G53" i="1" a="1"/>
  <c r="G53" i="1"/>
  <c r="I52" i="1" a="1"/>
  <c r="I52" i="1" s="1"/>
  <c r="F52" i="1" a="1"/>
  <c r="F52" i="1"/>
  <c r="G54" i="1" a="1"/>
  <c r="G54" i="1" s="1"/>
  <c r="K54" i="1" a="1"/>
  <c r="K54" i="1" s="1"/>
  <c r="G55" i="1" a="1"/>
  <c r="G55" i="1"/>
  <c r="O54" i="1" a="1"/>
  <c r="O54" i="1" s="1"/>
  <c r="M54" i="1" a="1"/>
  <c r="M54" i="1"/>
  <c r="P53" i="1" a="1"/>
  <c r="P53" i="1"/>
  <c r="Q52" i="1" a="1"/>
  <c r="Q52" i="1"/>
  <c r="M52" i="1" a="1"/>
  <c r="M52" i="1"/>
  <c r="K52" i="1" a="1"/>
  <c r="K52" i="1" s="1"/>
  <c r="F55" i="1" a="1"/>
  <c r="F55" i="1" s="1"/>
  <c r="I14" i="1" a="1"/>
  <c r="I14" i="1"/>
  <c r="J15" i="1" a="1"/>
  <c r="J15" i="1"/>
  <c r="K14" i="1" a="1"/>
  <c r="K14" i="1" s="1"/>
  <c r="F14" i="1" a="1"/>
  <c r="F14" i="1"/>
  <c r="Q13" i="1" a="1"/>
  <c r="Q13" i="1" s="1"/>
  <c r="O15" i="1" a="1"/>
  <c r="O15" i="1" s="1"/>
  <c r="M14" i="1" a="1"/>
  <c r="M14" i="1" s="1"/>
  <c r="O14" i="1" a="1"/>
  <c r="O14" i="1"/>
  <c r="P15" i="1" a="1"/>
  <c r="P15" i="1"/>
  <c r="G14" i="1" a="1"/>
  <c r="G14" i="1"/>
  <c r="G15" i="1" a="1"/>
  <c r="G15" i="1"/>
  <c r="N13" i="1" a="1"/>
  <c r="N13" i="1" s="1"/>
  <c r="Q15" i="1" a="1"/>
  <c r="Q15" i="1"/>
  <c r="L15" i="1" a="1"/>
  <c r="L15" i="1"/>
  <c r="H13" i="1" a="1"/>
  <c r="H13" i="1"/>
  <c r="N14" i="1" a="1"/>
  <c r="N14" i="1" s="1"/>
  <c r="I13" i="1" a="1"/>
  <c r="I13" i="1" s="1"/>
  <c r="L14" i="1" a="1"/>
  <c r="L14" i="1"/>
  <c r="F15" i="1" a="1"/>
  <c r="F15" i="1" s="1"/>
  <c r="J13" i="1" a="1"/>
  <c r="J13" i="1" s="1"/>
  <c r="J14" i="1" a="1"/>
  <c r="J14" i="1"/>
  <c r="I15" i="1" a="1"/>
  <c r="I15" i="1" s="1"/>
  <c r="P13" i="1" a="1"/>
  <c r="P13" i="1" s="1"/>
  <c r="N15" i="1" a="1"/>
  <c r="N15" i="1"/>
  <c r="F13" i="1" a="1"/>
  <c r="F13" i="1"/>
  <c r="K13" i="1" a="1"/>
  <c r="K13" i="1"/>
  <c r="G13" i="1" a="1"/>
  <c r="G13" i="1"/>
  <c r="M13" i="1" a="1"/>
  <c r="M13" i="1" s="1"/>
  <c r="M15" i="1" a="1"/>
  <c r="M15" i="1" s="1"/>
  <c r="H14" i="1" a="1"/>
  <c r="H14" i="1"/>
  <c r="K15" i="1" a="1"/>
  <c r="K15" i="1"/>
  <c r="H15" i="1" a="1"/>
  <c r="H15" i="1" s="1"/>
  <c r="O13" i="1" a="1"/>
  <c r="O13" i="1" s="1"/>
  <c r="L13" i="1" a="1"/>
  <c r="L13" i="1" s="1"/>
  <c r="Q14" i="1" a="1"/>
  <c r="Q14" i="1"/>
  <c r="P14" i="1" a="1"/>
  <c r="P14" i="1" s="1"/>
  <c r="Q56" i="1" a="1"/>
  <c r="Q56" i="1" s="1"/>
  <c r="K56" i="1" a="1"/>
  <c r="K56" i="1" s="1"/>
  <c r="L56" i="1" a="1"/>
  <c r="L56" i="1"/>
  <c r="H56" i="1" a="1"/>
  <c r="H56" i="1"/>
  <c r="F56" i="1" a="1"/>
  <c r="F56" i="1" s="1"/>
  <c r="P56" i="1" a="1"/>
  <c r="P56" i="1"/>
  <c r="O56" i="1" a="1"/>
  <c r="O56" i="1"/>
  <c r="J56" i="1" a="1"/>
  <c r="J56" i="1"/>
  <c r="I56" i="1" a="1"/>
  <c r="I56" i="1"/>
  <c r="N56" i="1" a="1"/>
  <c r="N56" i="1"/>
  <c r="M56" i="1" a="1"/>
  <c r="M56" i="1"/>
  <c r="G56" i="1" a="1"/>
  <c r="G56" i="1" s="1"/>
  <c r="Q50" i="1" a="1"/>
  <c r="Q50" i="1"/>
  <c r="H45" i="1" a="1"/>
  <c r="H45" i="1"/>
  <c r="G45" i="1" a="1"/>
  <c r="G45" i="1" s="1"/>
  <c r="F45" i="1" a="1"/>
  <c r="F45" i="1" s="1"/>
  <c r="Q44" i="1" a="1"/>
  <c r="Q44" i="1" s="1"/>
  <c r="P44" i="1" a="1"/>
  <c r="P44" i="1"/>
  <c r="P45" i="1" a="1"/>
  <c r="P45" i="1" s="1"/>
  <c r="L45" i="1" a="1"/>
  <c r="L45" i="1"/>
  <c r="N45" i="1" a="1"/>
  <c r="N45" i="1" s="1"/>
  <c r="K45" i="1" a="1"/>
  <c r="K45" i="1" s="1"/>
  <c r="Q45" i="1" a="1"/>
  <c r="Q45" i="1"/>
  <c r="O45" i="1" a="1"/>
  <c r="O45" i="1"/>
  <c r="M45" i="1" a="1"/>
  <c r="M45" i="1"/>
  <c r="J45" i="1" a="1"/>
  <c r="J45" i="1" s="1"/>
  <c r="I45" i="1" a="1"/>
  <c r="I45" i="1"/>
  <c r="L43" i="1" a="1"/>
  <c r="L43" i="1"/>
  <c r="N43" i="1" a="1"/>
  <c r="N43" i="1"/>
  <c r="Q43" i="1" a="1"/>
  <c r="Q43" i="1"/>
  <c r="M43" i="1" a="1"/>
  <c r="M43" i="1"/>
  <c r="O44" i="1" a="1"/>
  <c r="O44" i="1" s="1"/>
  <c r="N44" i="1" a="1"/>
  <c r="N44" i="1" s="1"/>
  <c r="H44" i="1" a="1"/>
  <c r="H44" i="1" s="1"/>
  <c r="M44" i="1" a="1"/>
  <c r="M44" i="1"/>
  <c r="K44" i="1" a="1"/>
  <c r="K44" i="1"/>
  <c r="L44" i="1" a="1"/>
  <c r="L44" i="1"/>
  <c r="G44" i="1" a="1"/>
  <c r="G44" i="1"/>
  <c r="F44" i="1" a="1"/>
  <c r="F44" i="1"/>
  <c r="O43" i="1" a="1"/>
  <c r="O43" i="1" s="1"/>
  <c r="K43" i="1" a="1"/>
  <c r="K43" i="1"/>
  <c r="P43" i="1" a="1"/>
  <c r="P43" i="1" s="1"/>
  <c r="I44" i="1" a="1"/>
  <c r="I44" i="1"/>
  <c r="J44" i="1" a="1"/>
  <c r="J44" i="1"/>
  <c r="J43" i="1" a="1"/>
  <c r="J43" i="1"/>
  <c r="I43" i="1" a="1"/>
  <c r="I43" i="1"/>
  <c r="H43" i="1" a="1"/>
  <c r="H43" i="1" s="1"/>
  <c r="G43" i="1" a="1"/>
  <c r="G43" i="1" s="1"/>
  <c r="F43" i="1" a="1"/>
  <c r="F43" i="1"/>
  <c r="Q28" i="1" a="1"/>
  <c r="Q28" i="1" s="1"/>
  <c r="P28" i="1" a="1"/>
  <c r="P28" i="1" s="1"/>
  <c r="O28" i="1" a="1"/>
  <c r="O28" i="1"/>
  <c r="M28" i="1" a="1"/>
  <c r="M28" i="1"/>
  <c r="K28" i="1" a="1"/>
  <c r="K28" i="1" s="1"/>
  <c r="I28" i="1" a="1"/>
  <c r="I28" i="1"/>
  <c r="J28" i="1" a="1"/>
  <c r="J28" i="1"/>
  <c r="L28" i="1" a="1"/>
  <c r="L28" i="1" s="1"/>
  <c r="N28" i="1" a="1"/>
  <c r="N28" i="1"/>
  <c r="P27" i="1" a="1"/>
  <c r="P27" i="1"/>
  <c r="G28" i="1" a="1"/>
  <c r="G28" i="1"/>
  <c r="F28" i="1" a="1"/>
  <c r="F28" i="1" s="1"/>
  <c r="M27" i="1" a="1"/>
  <c r="M27" i="1" s="1"/>
  <c r="K27" i="1" a="1"/>
  <c r="K27" i="1" s="1"/>
  <c r="Q27" i="1" a="1"/>
  <c r="Q27" i="1"/>
  <c r="O27" i="1" a="1"/>
  <c r="O27" i="1"/>
  <c r="L27" i="1" a="1"/>
  <c r="L27" i="1"/>
  <c r="N27" i="1" a="1"/>
  <c r="N27" i="1"/>
  <c r="H28" i="1" a="1"/>
  <c r="H28" i="1" s="1"/>
  <c r="J26" i="1" a="1"/>
  <c r="J26" i="1"/>
  <c r="M25" i="1" a="1"/>
  <c r="M25" i="1"/>
  <c r="P25" i="1" a="1"/>
  <c r="P25" i="1"/>
  <c r="I25" i="1" a="1"/>
  <c r="I25" i="1" s="1"/>
  <c r="F26" i="1" a="1"/>
  <c r="F26" i="1" s="1"/>
  <c r="Q26" i="1" a="1"/>
  <c r="Q26" i="1" s="1"/>
  <c r="I26" i="1" a="1"/>
  <c r="I26" i="1"/>
  <c r="H27" i="1" a="1"/>
  <c r="H27" i="1"/>
  <c r="F27" i="1" a="1"/>
  <c r="F27" i="1" s="1"/>
  <c r="N26" i="1" a="1"/>
  <c r="N26" i="1"/>
  <c r="H26" i="1" a="1"/>
  <c r="H26" i="1" s="1"/>
  <c r="J25" i="1" a="1"/>
  <c r="J25" i="1" s="1"/>
  <c r="L26" i="1" a="1"/>
  <c r="L26" i="1"/>
  <c r="G27" i="1" a="1"/>
  <c r="G27" i="1" s="1"/>
  <c r="K26" i="1" a="1"/>
  <c r="K26" i="1"/>
  <c r="J27" i="1" a="1"/>
  <c r="J27" i="1"/>
  <c r="I27" i="1" a="1"/>
  <c r="I27" i="1"/>
  <c r="O26" i="1" a="1"/>
  <c r="O26" i="1"/>
  <c r="N25" i="1" a="1"/>
  <c r="N25" i="1"/>
  <c r="M26" i="1" a="1"/>
  <c r="M26" i="1" s="1"/>
  <c r="O25" i="1" a="1"/>
  <c r="O25" i="1" s="1"/>
  <c r="Q25" i="1" a="1"/>
  <c r="Q25" i="1" s="1"/>
  <c r="G26" i="1" a="1"/>
  <c r="G26" i="1"/>
  <c r="G25" i="1" a="1"/>
  <c r="G25" i="1" s="1"/>
  <c r="P26" i="1" a="1"/>
  <c r="P26" i="1"/>
  <c r="H25" i="1" a="1"/>
  <c r="H25" i="1"/>
  <c r="K25" i="1" a="1"/>
  <c r="K25" i="1"/>
  <c r="L25" i="1" a="1"/>
  <c r="L25" i="1" s="1"/>
  <c r="M21" i="1" a="1"/>
  <c r="M21" i="1"/>
  <c r="L21" i="1" a="1"/>
  <c r="L21" i="1"/>
  <c r="N21" i="1" a="1"/>
  <c r="N21" i="1"/>
  <c r="L24" i="1" a="1"/>
  <c r="L24" i="1"/>
  <c r="Q21" i="1" a="1"/>
  <c r="Q21" i="1"/>
  <c r="Q24" i="1" a="1"/>
  <c r="Q24" i="1"/>
  <c r="Q17" i="1" a="1"/>
  <c r="Q17" i="1" s="1"/>
  <c r="F25" i="1" a="1"/>
  <c r="F25" i="1" s="1"/>
  <c r="I24" i="1" a="1"/>
  <c r="I24" i="1" s="1"/>
  <c r="K21" i="1" a="1"/>
  <c r="K21" i="1"/>
  <c r="N24" i="1" a="1"/>
  <c r="N24" i="1"/>
  <c r="P21" i="1" a="1"/>
  <c r="P21" i="1" s="1"/>
  <c r="I21" i="1" a="1"/>
  <c r="I21" i="1" s="1"/>
  <c r="F24" i="1" a="1"/>
  <c r="F24" i="1" s="1"/>
  <c r="G24" i="1" a="1"/>
  <c r="G24" i="1"/>
  <c r="G21" i="1" a="1"/>
  <c r="G21" i="1"/>
  <c r="F21" i="1" a="1"/>
  <c r="F21" i="1"/>
  <c r="K24" i="1" a="1"/>
  <c r="K24" i="1"/>
  <c r="P24" i="1" a="1"/>
  <c r="P24" i="1"/>
  <c r="H21" i="1" a="1"/>
  <c r="H21" i="1"/>
  <c r="O24" i="1" a="1"/>
  <c r="O24" i="1"/>
  <c r="O21" i="1" a="1"/>
  <c r="O21" i="1"/>
  <c r="H24" i="1" a="1"/>
  <c r="H24" i="1" s="1"/>
  <c r="J21" i="1" a="1"/>
  <c r="J21" i="1"/>
  <c r="M24" i="1" a="1"/>
  <c r="M24" i="1" s="1"/>
  <c r="J24" i="1" a="1"/>
  <c r="J24" i="1"/>
  <c r="G16" i="1" a="1"/>
  <c r="G16" i="1"/>
  <c r="J17" i="1" a="1"/>
  <c r="J17" i="1" s="1"/>
  <c r="N17" i="1" a="1"/>
  <c r="N17" i="1"/>
  <c r="L17" i="1" a="1"/>
  <c r="L17" i="1"/>
  <c r="M17" i="1" a="1"/>
  <c r="M17" i="1"/>
  <c r="Q16" i="1" a="1"/>
  <c r="Q16" i="1"/>
  <c r="N16" i="1" a="1"/>
  <c r="N16" i="1"/>
  <c r="F17" i="1" a="1"/>
  <c r="F17" i="1"/>
  <c r="P17" i="1" a="1"/>
  <c r="P17" i="1"/>
  <c r="I16" i="1" a="1"/>
  <c r="I16" i="1"/>
  <c r="O17" i="1" a="1"/>
  <c r="O17" i="1"/>
  <c r="I17" i="1" a="1"/>
  <c r="I17" i="1" s="1"/>
  <c r="K16" i="1" a="1"/>
  <c r="K16" i="1"/>
  <c r="Q11" i="1" a="1"/>
  <c r="Q11" i="1"/>
  <c r="P16" i="1" a="1"/>
  <c r="P16" i="1" s="1"/>
  <c r="G17" i="1" a="1"/>
  <c r="G17" i="1" s="1"/>
  <c r="M16" i="1" a="1"/>
  <c r="M16" i="1"/>
  <c r="L16" i="1" a="1"/>
  <c r="L16" i="1" s="1"/>
  <c r="J16" i="1" a="1"/>
  <c r="J16" i="1"/>
  <c r="F16" i="1" a="1"/>
  <c r="F16" i="1"/>
  <c r="K17" i="1" a="1"/>
  <c r="K17" i="1"/>
  <c r="H17" i="1" a="1"/>
  <c r="H17" i="1"/>
  <c r="O16" i="1" a="1"/>
  <c r="O16" i="1"/>
  <c r="H16" i="1" a="1"/>
  <c r="H16" i="1"/>
  <c r="P9" i="1" a="1"/>
  <c r="P9" i="1"/>
  <c r="J9" i="1" a="1"/>
  <c r="J9" i="1"/>
  <c r="N6" i="1" a="1"/>
  <c r="N6" i="1"/>
  <c r="L9" i="1" a="1"/>
  <c r="L9" i="1" s="1"/>
  <c r="I7" i="1" a="1"/>
  <c r="I7" i="1"/>
  <c r="O7" i="1" a="1"/>
  <c r="O7" i="1" s="1"/>
  <c r="G9" i="1" a="1"/>
  <c r="G9" i="1" s="1"/>
  <c r="P6" i="1" a="1"/>
  <c r="P6" i="1"/>
  <c r="O11" i="1" a="1"/>
  <c r="O11" i="1" s="1"/>
  <c r="L7" i="1" a="1"/>
  <c r="L7" i="1" s="1"/>
  <c r="F10" i="1" a="1"/>
  <c r="F10" i="1"/>
  <c r="M7" i="1" a="1"/>
  <c r="M7" i="1"/>
  <c r="H7" i="1" a="1"/>
  <c r="H7" i="1"/>
  <c r="H11" i="1" a="1"/>
  <c r="H11" i="1"/>
  <c r="K7" i="1" a="1"/>
  <c r="K7" i="1"/>
  <c r="H10" i="1" a="1"/>
  <c r="H10" i="1"/>
  <c r="N11" i="1" a="1"/>
  <c r="N11" i="1"/>
  <c r="O9" i="1" a="1"/>
  <c r="O9" i="1" s="1"/>
  <c r="L11" i="1" a="1"/>
  <c r="L11" i="1"/>
  <c r="P10" i="1" a="1"/>
  <c r="P10" i="1" s="1"/>
  <c r="J7" i="1" a="1"/>
  <c r="J7" i="1"/>
  <c r="K10" i="1" a="1"/>
  <c r="K10" i="1"/>
  <c r="I9" i="1" a="1"/>
  <c r="I9" i="1" s="1"/>
  <c r="F7" i="1" a="1"/>
  <c r="F7" i="1" s="1"/>
  <c r="H9" i="1" a="1"/>
  <c r="H9" i="1"/>
  <c r="M6" i="1" a="1"/>
  <c r="M6" i="1"/>
  <c r="I10" i="1" a="1"/>
  <c r="I10" i="1"/>
  <c r="Q7" i="1" a="1"/>
  <c r="Q7" i="1"/>
  <c r="N7" i="1" a="1"/>
  <c r="N7" i="1"/>
  <c r="M11" i="1" a="1"/>
  <c r="M11" i="1"/>
  <c r="F9" i="1" a="1"/>
  <c r="F9" i="1"/>
  <c r="K11" i="1" a="1"/>
  <c r="K11" i="1"/>
  <c r="I11" i="1" a="1"/>
  <c r="I11" i="1" s="1"/>
  <c r="F11" i="1" a="1"/>
  <c r="F11" i="1" s="1"/>
  <c r="G11" i="1" a="1"/>
  <c r="G11" i="1" s="1"/>
  <c r="O10" i="1" a="1"/>
  <c r="O10" i="1" s="1"/>
  <c r="N9" i="1" a="1"/>
  <c r="N9" i="1"/>
  <c r="G7" i="1" a="1"/>
  <c r="G7" i="1" s="1"/>
  <c r="J10" i="1" a="1"/>
  <c r="J10" i="1" s="1"/>
  <c r="P7" i="1" a="1"/>
  <c r="P7" i="1" s="1"/>
  <c r="M10" i="1" a="1"/>
  <c r="M10" i="1"/>
  <c r="L10" i="1" a="1"/>
  <c r="L10" i="1"/>
  <c r="G10" i="1" a="1"/>
  <c r="G10" i="1"/>
  <c r="Q9" i="1" a="1"/>
  <c r="Q9" i="1"/>
  <c r="M9" i="1" a="1"/>
  <c r="M9" i="1"/>
  <c r="Q6" i="1" a="1"/>
  <c r="Q6" i="1"/>
  <c r="K9" i="1" a="1"/>
  <c r="K9" i="1"/>
  <c r="O6" i="1" a="1"/>
  <c r="O6" i="1" s="1"/>
  <c r="P11" i="1" a="1"/>
  <c r="P11" i="1"/>
  <c r="J11" i="1" a="1"/>
  <c r="J11" i="1"/>
  <c r="Q10" i="1" a="1"/>
  <c r="Q10" i="1"/>
  <c r="N10" i="1" a="1"/>
  <c r="N10" i="1"/>
  <c r="I5" i="1" a="1"/>
  <c r="I5" i="1" s="1"/>
  <c r="J4" i="1" a="1"/>
  <c r="J4" i="1" s="1"/>
  <c r="O4" i="1" a="1"/>
  <c r="O4" i="1" s="1"/>
  <c r="M4" i="1" a="1"/>
  <c r="M4" i="1"/>
  <c r="H4" i="1" a="1"/>
  <c r="H4" i="1"/>
  <c r="I4" i="1" a="1"/>
  <c r="I4" i="1"/>
  <c r="L6" i="1" a="1"/>
  <c r="L6" i="1"/>
  <c r="L4" i="1" a="1"/>
  <c r="L4" i="1"/>
  <c r="K6" i="1" a="1"/>
  <c r="K6" i="1"/>
  <c r="N4" i="1" a="1"/>
  <c r="N4" i="1" s="1"/>
  <c r="J6" i="1" a="1"/>
  <c r="J6" i="1"/>
  <c r="Q5" i="1" a="1"/>
  <c r="Q5" i="1" s="1"/>
  <c r="G5" i="1" a="1"/>
  <c r="G5" i="1" s="1"/>
  <c r="F4" i="1" a="1"/>
  <c r="F4" i="1"/>
  <c r="Q4" i="1" a="1"/>
  <c r="Q4" i="1" s="1"/>
  <c r="I6" i="1" a="1"/>
  <c r="I6" i="1"/>
  <c r="P4" i="1" a="1"/>
  <c r="P4" i="1" s="1"/>
  <c r="H6" i="1" a="1"/>
  <c r="H6" i="1" s="1"/>
  <c r="G6" i="1" a="1"/>
  <c r="G6" i="1"/>
  <c r="F6" i="1" a="1"/>
  <c r="F6" i="1"/>
  <c r="N5" i="1" a="1"/>
  <c r="N5" i="1"/>
  <c r="P5" i="1" a="1"/>
  <c r="P5" i="1"/>
  <c r="O5" i="1" a="1"/>
  <c r="O5" i="1"/>
  <c r="M5" i="1" a="1"/>
  <c r="M5" i="1" s="1"/>
  <c r="J5" i="1" a="1"/>
  <c r="J5" i="1" s="1"/>
  <c r="H5" i="1" a="1"/>
  <c r="H5" i="1"/>
  <c r="K4" i="1" a="1"/>
  <c r="K4" i="1"/>
  <c r="F5" i="1" a="1"/>
  <c r="F5" i="1"/>
  <c r="L5" i="1" a="1"/>
  <c r="L5" i="1" s="1"/>
  <c r="G4" i="1" a="1"/>
  <c r="G4" i="1"/>
  <c r="K5" i="1" a="1"/>
  <c r="K5" i="1" s="1"/>
  <c r="H50" i="1" a="1"/>
  <c r="H50" i="1" s="1"/>
  <c r="I50" i="1" a="1"/>
  <c r="I50" i="1" s="1"/>
  <c r="P50" i="1" a="1"/>
  <c r="P50" i="1"/>
  <c r="F50" i="1" a="1"/>
  <c r="F50" i="1" s="1"/>
  <c r="L50" i="1" a="1"/>
  <c r="L50" i="1"/>
  <c r="O50" i="1" a="1"/>
  <c r="O50" i="1"/>
  <c r="N50" i="1" a="1"/>
  <c r="N50" i="1" s="1"/>
  <c r="M50" i="1" a="1"/>
  <c r="M50" i="1"/>
  <c r="K50" i="1" a="1"/>
  <c r="K50" i="1"/>
  <c r="J50" i="1" a="1"/>
  <c r="J50" i="1" s="1"/>
  <c r="G50" i="1" a="1"/>
  <c r="G50" i="1" s="1"/>
  <c r="Q1688" i="1"/>
  <c r="M1688" i="1"/>
  <c r="L1283" i="1"/>
  <c r="K1283" i="1"/>
  <c r="L1282" i="1"/>
  <c r="N1203" i="1"/>
  <c r="L222" i="1"/>
  <c r="L221" i="1"/>
  <c r="H127" i="1"/>
  <c r="J127" i="1"/>
  <c r="K127" i="1"/>
  <c r="M127" i="1"/>
  <c r="N127" i="1"/>
  <c r="O127" i="1"/>
  <c r="P127" i="1"/>
  <c r="Q127" i="1"/>
  <c r="G130" i="1"/>
  <c r="H130" i="1"/>
  <c r="J130" i="1"/>
  <c r="K130" i="1"/>
  <c r="L130" i="1"/>
  <c r="N130" i="1"/>
  <c r="O130" i="1"/>
  <c r="P130" i="1"/>
  <c r="K283" i="1" l="1"/>
  <c r="K382" i="1" s="1"/>
  <c r="K513" i="1" s="1"/>
  <c r="K383" i="1"/>
  <c r="K514" i="1" s="1"/>
  <c r="F283" i="1"/>
  <c r="F383" i="1"/>
  <c r="F514" i="1" s="1"/>
  <c r="P274" i="1"/>
  <c r="P363" i="1" s="1"/>
  <c r="P504" i="1" s="1"/>
  <c r="P364" i="1"/>
  <c r="I726" i="1" a="1"/>
  <c r="I726" i="1" s="1"/>
  <c r="I728" i="1" s="1" a="1"/>
  <c r="I728" i="1" s="1"/>
  <c r="I742" i="1" a="1"/>
  <c r="I742" i="1" s="1"/>
  <c r="I744" i="1" s="1" a="1"/>
  <c r="I744" i="1" s="1"/>
  <c r="Q317" i="1"/>
  <c r="Q472" i="1" s="1"/>
  <c r="Q241" i="1"/>
  <c r="F382" i="1"/>
  <c r="F513" i="1" s="1"/>
  <c r="O317" i="1"/>
  <c r="O472" i="1" s="1"/>
  <c r="O121" i="1"/>
  <c r="O114" i="1" s="1"/>
  <c r="G320" i="1"/>
  <c r="G475" i="1" s="1"/>
  <c r="G124" i="1"/>
  <c r="K322" i="1"/>
  <c r="K477" i="1" s="1"/>
  <c r="K141" i="1" a="1"/>
  <c r="K141" i="1" s="1"/>
  <c r="K362" i="1"/>
  <c r="K429" i="1" s="1"/>
  <c r="G382" i="1"/>
  <c r="G513" i="1" s="1"/>
  <c r="N321" i="1"/>
  <c r="N476" i="1" s="1"/>
  <c r="G903" i="1"/>
  <c r="G925" i="1"/>
  <c r="G924" i="1" s="1"/>
  <c r="M130" i="1"/>
  <c r="I119" i="1"/>
  <c r="I126" i="1"/>
  <c r="O925" i="1"/>
  <c r="O924" i="1" s="1"/>
  <c r="O903" i="1"/>
  <c r="O902" i="1"/>
  <c r="K126" i="1"/>
  <c r="H726" i="1" a="1"/>
  <c r="H726" i="1" s="1"/>
  <c r="H728" i="1" s="1" a="1"/>
  <c r="H728" i="1" s="1"/>
  <c r="H742" i="1" a="1"/>
  <c r="H742" i="1" s="1"/>
  <c r="H744" i="1" s="1" a="1"/>
  <c r="H744" i="1" s="1"/>
  <c r="J114" i="1"/>
  <c r="N925" i="1"/>
  <c r="N924" i="1" s="1"/>
  <c r="N903" i="1"/>
  <c r="N902" i="1"/>
  <c r="F726" i="1" a="1"/>
  <c r="F726" i="1" s="1"/>
  <c r="F728" i="1" s="1" a="1"/>
  <c r="F728" i="1" s="1"/>
  <c r="F742" i="1" a="1"/>
  <c r="F742" i="1" s="1"/>
  <c r="F744" i="1" s="1" a="1"/>
  <c r="F744" i="1" s="1"/>
  <c r="Q138" i="1" a="1"/>
  <c r="Q138" i="1" s="1"/>
  <c r="Q925" i="1"/>
  <c r="Q924" i="1" s="1"/>
  <c r="Q903" i="1"/>
  <c r="Q319" i="1"/>
  <c r="Q474" i="1" s="1"/>
  <c r="Q123" i="1"/>
  <c r="I362" i="1"/>
  <c r="I429" i="1" s="1"/>
  <c r="I141" i="1" a="1"/>
  <c r="I141" i="1" s="1"/>
  <c r="J903" i="1"/>
  <c r="J925" i="1"/>
  <c r="J924" i="1" s="1"/>
  <c r="Q316" i="1"/>
  <c r="Q471" i="1" s="1"/>
  <c r="N118" i="1"/>
  <c r="N114" i="1" s="1"/>
  <c r="N314" i="1"/>
  <c r="N419" i="1" s="1"/>
  <c r="F324" i="1"/>
  <c r="F479" i="1" s="1"/>
  <c r="F128" i="1"/>
  <c r="P742" i="1" a="1"/>
  <c r="P742" i="1" s="1"/>
  <c r="P744" i="1" s="1" a="1"/>
  <c r="P744" i="1" s="1"/>
  <c r="M317" i="1"/>
  <c r="M472" i="1" s="1"/>
  <c r="M121" i="1"/>
  <c r="M114" i="1" s="1"/>
  <c r="M128" i="1"/>
  <c r="M324" i="1"/>
  <c r="M479" i="1" s="1"/>
  <c r="L726" i="1" a="1"/>
  <c r="L726" i="1" s="1"/>
  <c r="L728" i="1" s="1" a="1"/>
  <c r="L728" i="1" s="1"/>
  <c r="L742" i="1" a="1"/>
  <c r="L742" i="1" s="1"/>
  <c r="L744" i="1" s="1" a="1"/>
  <c r="L744" i="1" s="1"/>
  <c r="H925" i="1"/>
  <c r="H924" i="1" s="1"/>
  <c r="H903" i="1"/>
  <c r="N742" i="1" a="1"/>
  <c r="N742" i="1" s="1"/>
  <c r="N744" i="1" s="1" a="1"/>
  <c r="N744" i="1" s="1"/>
  <c r="P314" i="1"/>
  <c r="P419" i="1" s="1"/>
  <c r="P118" i="1"/>
  <c r="H317" i="1"/>
  <c r="H472" i="1" s="1"/>
  <c r="H121" i="1"/>
  <c r="H114" i="1" s="1"/>
  <c r="L123" i="1"/>
  <c r="L114" i="1" s="1"/>
  <c r="L319" i="1"/>
  <c r="L474" i="1" s="1"/>
  <c r="H324" i="1"/>
  <c r="H479" i="1" s="1"/>
  <c r="H128" i="1"/>
  <c r="P140" i="1" a="1"/>
  <c r="P140" i="1" s="1"/>
  <c r="P361" i="1"/>
  <c r="P428" i="1" s="1"/>
  <c r="J726" i="1" a="1"/>
  <c r="J726" i="1" s="1"/>
  <c r="J728" i="1" s="1" a="1"/>
  <c r="J728" i="1" s="1"/>
  <c r="J742" i="1" a="1"/>
  <c r="J742" i="1" s="1"/>
  <c r="J744" i="1" s="1" a="1"/>
  <c r="J744" i="1" s="1"/>
  <c r="I130" i="1"/>
  <c r="J317" i="1"/>
  <c r="J472" i="1" s="1"/>
  <c r="F362" i="1"/>
  <c r="F429" i="1" s="1"/>
  <c r="G315" i="1"/>
  <c r="G420" i="1" s="1"/>
  <c r="G119" i="1"/>
  <c r="K317" i="1"/>
  <c r="K472" i="1" s="1"/>
  <c r="K121" i="1"/>
  <c r="K114" i="1" s="1"/>
  <c r="O319" i="1"/>
  <c r="O474" i="1" s="1"/>
  <c r="O123" i="1"/>
  <c r="K324" i="1"/>
  <c r="K479" i="1" s="1"/>
  <c r="K128" i="1"/>
  <c r="G141" i="1" a="1"/>
  <c r="G141" i="1" s="1"/>
  <c r="G362" i="1"/>
  <c r="G429" i="1" s="1"/>
  <c r="G384" i="1"/>
  <c r="G515" i="1" s="1"/>
  <c r="K386" i="1"/>
  <c r="K517" i="1" s="1"/>
  <c r="Q314" i="1"/>
  <c r="Q419" i="1" s="1"/>
  <c r="Q118" i="1"/>
  <c r="Q114" i="1" s="1"/>
  <c r="I317" i="1"/>
  <c r="I472" i="1" s="1"/>
  <c r="I121" i="1"/>
  <c r="M319" i="1"/>
  <c r="M474" i="1" s="1"/>
  <c r="M123" i="1"/>
  <c r="M107" i="1" s="1"/>
  <c r="I324" i="1"/>
  <c r="I479" i="1" s="1"/>
  <c r="I128" i="1"/>
  <c r="Q361" i="1"/>
  <c r="Q428" i="1" s="1"/>
  <c r="Q140" i="1" a="1"/>
  <c r="Q140" i="1" s="1"/>
  <c r="Q147" i="1" s="1"/>
  <c r="L317" i="1"/>
  <c r="L472" i="1" s="1"/>
  <c r="L121" i="1"/>
  <c r="P123" i="1"/>
  <c r="P319" i="1"/>
  <c r="P474" i="1" s="1"/>
  <c r="H141" i="1" a="1"/>
  <c r="H141" i="1" s="1"/>
  <c r="H362" i="1"/>
  <c r="H429" i="1" s="1"/>
  <c r="K320" i="1"/>
  <c r="K475" i="1" s="1"/>
  <c r="O315" i="1"/>
  <c r="O420" i="1" s="1"/>
  <c r="L320" i="1"/>
  <c r="L475" i="1" s="1"/>
  <c r="P322" i="1"/>
  <c r="P477" i="1" s="1"/>
  <c r="H325" i="1"/>
  <c r="H480" i="1" s="1"/>
  <c r="P315" i="1"/>
  <c r="P420" i="1" s="1"/>
  <c r="F895" i="1"/>
  <c r="F903" i="1" s="1"/>
  <c r="F925" i="1"/>
  <c r="F924" i="1" s="1"/>
  <c r="F241" i="1"/>
  <c r="F120" i="1"/>
  <c r="N400" i="1"/>
  <c r="N520" i="1" s="1"/>
  <c r="F316" i="1"/>
  <c r="F471" i="1" s="1"/>
  <c r="L383" i="1"/>
  <c r="L514" i="1" s="1"/>
  <c r="J783" i="1"/>
  <c r="J786" i="1"/>
  <c r="J787" i="1" s="1"/>
  <c r="J400" i="1"/>
  <c r="J520" i="1" s="1"/>
  <c r="N315" i="1"/>
  <c r="N420" i="1" s="1"/>
  <c r="L141" i="1" a="1"/>
  <c r="L141" i="1" s="1"/>
  <c r="L148" i="1" s="1"/>
  <c r="M325" i="1"/>
  <c r="M480" i="1" s="1"/>
  <c r="M398" i="1"/>
  <c r="M439" i="1" s="1"/>
  <c r="P325" i="1"/>
  <c r="P480" i="1" s="1"/>
  <c r="H361" i="1"/>
  <c r="H428" i="1" s="1"/>
  <c r="N124" i="1"/>
  <c r="H129" i="1"/>
  <c r="P317" i="1"/>
  <c r="P472" i="1" s="1"/>
  <c r="H320" i="1"/>
  <c r="H475" i="1" s="1"/>
  <c r="P324" i="1"/>
  <c r="P479" i="1" s="1"/>
  <c r="P128" i="1"/>
  <c r="N126" i="1"/>
  <c r="N322" i="1"/>
  <c r="N477" i="1" s="1"/>
  <c r="O141" i="1" a="1"/>
  <c r="O141" i="1" s="1"/>
  <c r="O124" i="1"/>
  <c r="H380" i="1"/>
  <c r="H437" i="1" s="1"/>
  <c r="H323" i="1"/>
  <c r="H478" i="1" s="1"/>
  <c r="L325" i="1"/>
  <c r="L480" i="1" s="1"/>
  <c r="L380" i="1"/>
  <c r="L437" i="1" s="1"/>
  <c r="H316" i="1"/>
  <c r="H471" i="1" s="1"/>
  <c r="J361" i="1"/>
  <c r="J428" i="1" s="1"/>
  <c r="P124" i="1"/>
  <c r="P114" i="1" s="1"/>
  <c r="M925" i="1"/>
  <c r="M924" i="1" s="1"/>
  <c r="M903" i="1"/>
  <c r="M902" i="1"/>
  <c r="O363" i="1"/>
  <c r="O504" i="1" s="1"/>
  <c r="P121" i="1"/>
  <c r="P105" i="1" s="1"/>
  <c r="L129" i="1"/>
  <c r="Q320" i="1"/>
  <c r="Q475" i="1" s="1"/>
  <c r="G323" i="1"/>
  <c r="G478" i="1" s="1"/>
  <c r="O400" i="1"/>
  <c r="O520" i="1" s="1"/>
  <c r="H124" i="1"/>
  <c r="G316" i="1"/>
  <c r="G471" i="1" s="1"/>
  <c r="I127" i="1"/>
  <c r="I323" i="1"/>
  <c r="I478" i="1" s="1"/>
  <c r="M129" i="1"/>
  <c r="F122" i="1"/>
  <c r="F318" i="1"/>
  <c r="F473" i="1" s="1"/>
  <c r="J124" i="1"/>
  <c r="J320" i="1"/>
  <c r="J475" i="1" s="1"/>
  <c r="N362" i="1"/>
  <c r="N429" i="1" s="1"/>
  <c r="N141" i="1" a="1"/>
  <c r="N141" i="1" s="1"/>
  <c r="G127" i="1"/>
  <c r="Q382" i="1"/>
  <c r="Q513" i="1" s="1"/>
  <c r="K124" i="1"/>
  <c r="I316" i="1"/>
  <c r="I471" i="1" s="1"/>
  <c r="L124" i="1"/>
  <c r="Q363" i="1"/>
  <c r="Q504" i="1" s="1"/>
  <c r="I903" i="1"/>
  <c r="I925" i="1"/>
  <c r="I924" i="1" s="1"/>
  <c r="I902" i="1"/>
  <c r="O314" i="1"/>
  <c r="O419" i="1" s="1"/>
  <c r="O383" i="1"/>
  <c r="O514" i="1" s="1"/>
  <c r="G317" i="1"/>
  <c r="G472" i="1" s="1"/>
  <c r="K903" i="1"/>
  <c r="K925" i="1"/>
  <c r="K924" i="1" s="1"/>
  <c r="K902" i="1"/>
  <c r="G902" i="1"/>
  <c r="G899" i="1"/>
  <c r="H902" i="1"/>
  <c r="H899" i="1"/>
  <c r="I899" i="1"/>
  <c r="J899" i="1"/>
  <c r="K899" i="1"/>
  <c r="K385" i="1"/>
  <c r="K516" i="1" s="1"/>
  <c r="Q398" i="1"/>
  <c r="Q439" i="1" s="1"/>
  <c r="J902" i="1"/>
  <c r="P902" i="1"/>
  <c r="L903" i="1"/>
  <c r="M899" i="1"/>
  <c r="N899" i="1"/>
  <c r="O899" i="1"/>
  <c r="P903" i="1"/>
  <c r="Q899" i="1"/>
  <c r="Q902" i="1"/>
  <c r="P899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66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M106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M769" i="1" l="1"/>
  <c r="M861" i="1" s="1"/>
  <c r="F899" i="1"/>
  <c r="F902" i="1"/>
  <c r="G114" i="1"/>
  <c r="I114" i="1"/>
  <c r="M2061" i="1"/>
  <c r="I104" i="1"/>
  <c r="G109" i="1"/>
  <c r="N2235" i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L1862" i="1" s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L1497" i="1" s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843" i="1"/>
  <c r="Q1498" i="1"/>
  <c r="Q1533" i="1"/>
  <c r="Q1043" i="1"/>
  <c r="Q1096" i="1" s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N1843" i="1" s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L2050" i="1" s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P1114" i="1"/>
  <c r="L1114" i="1"/>
  <c r="P1099" i="1"/>
  <c r="L920" i="1"/>
  <c r="L1043" i="1"/>
  <c r="L1096" i="1" s="1"/>
  <c r="O920" i="1"/>
  <c r="N2234" i="1"/>
  <c r="N1731" i="1"/>
  <c r="M1731" i="1"/>
  <c r="M1043" i="1"/>
  <c r="M1069" i="1" s="1"/>
  <c r="M880" i="1"/>
  <c r="M563" i="1"/>
  <c r="P1640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N1862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40" i="1" s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1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M350" i="1"/>
  <c r="M495" i="1" s="1"/>
  <c r="M484" i="1" s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O575" i="1"/>
  <c r="L644" i="1"/>
  <c r="Q1740" i="1"/>
  <c r="O1511" i="1"/>
  <c r="L2272" i="1"/>
  <c r="Q1759" i="1"/>
  <c r="L1136" i="1"/>
  <c r="L441" i="1"/>
  <c r="L440" i="1" s="1"/>
  <c r="O1602" i="1"/>
  <c r="N2272" i="1"/>
  <c r="N882" i="1"/>
  <c r="O1862" i="1"/>
  <c r="N1652" i="1"/>
  <c r="Q1555" i="1"/>
  <c r="Q1602" i="1"/>
  <c r="L1609" i="1"/>
  <c r="L1345" i="1"/>
  <c r="L1618" i="1"/>
  <c r="L1207" i="1"/>
  <c r="L1571" i="1"/>
  <c r="L1429" i="1"/>
  <c r="M1047" i="1"/>
  <c r="P1005" i="1"/>
  <c r="P1002" i="1" s="1"/>
  <c r="M1497" i="1"/>
  <c r="Q200" i="1"/>
  <c r="L1005" i="1"/>
  <c r="L1002" i="1" s="1"/>
  <c r="Q1885" i="1"/>
  <c r="O1652" i="1"/>
  <c r="M736" i="1" a="1"/>
  <c r="M736" i="1" s="1"/>
  <c r="M738" i="1" a="1"/>
  <c r="M738" i="1" s="1"/>
  <c r="M1759" i="1"/>
  <c r="L1759" i="1"/>
  <c r="N1497" i="1"/>
  <c r="N1511" i="1"/>
  <c r="P1555" i="1"/>
  <c r="L634" i="1"/>
  <c r="O2253" i="1"/>
  <c r="P736" i="1" a="1"/>
  <c r="P736" i="1" s="1"/>
  <c r="P738" i="1" a="1"/>
  <c r="P738" i="1" s="1"/>
  <c r="P1511" i="1"/>
  <c r="N1555" i="1"/>
  <c r="P1160" i="1"/>
  <c r="M1593" i="1"/>
  <c r="M2295" i="1"/>
  <c r="P1602" i="1"/>
  <c r="Q2234" i="1"/>
  <c r="L210" i="1"/>
  <c r="L182" i="1" s="1"/>
  <c r="L181" i="1" s="1"/>
  <c r="L1617" i="1"/>
  <c r="M1070" i="1"/>
  <c r="L1206" i="1"/>
  <c r="L1344" i="1"/>
  <c r="O1885" i="1"/>
  <c r="Q1098" i="1"/>
  <c r="Q1093" i="1" s="1"/>
  <c r="M2050" i="1"/>
  <c r="Q2050" i="1"/>
  <c r="M1824" i="1"/>
  <c r="L1070" i="1"/>
  <c r="N1602" i="1"/>
  <c r="M1314" i="1"/>
  <c r="Q1862" i="1"/>
  <c r="O440" i="1"/>
  <c r="L1428" i="1"/>
  <c r="N1759" i="1"/>
  <c r="P2234" i="1"/>
  <c r="Q63" i="1"/>
  <c r="M1602" i="1"/>
  <c r="N2050" i="1"/>
  <c r="L1885" i="1"/>
  <c r="P1759" i="1"/>
  <c r="Q49" i="1"/>
  <c r="Q48" i="1" s="1"/>
  <c r="Q1737" i="1" s="1"/>
  <c r="O1555" i="1"/>
  <c r="O1740" i="1"/>
  <c r="O2050" i="1"/>
  <c r="L200" i="1"/>
  <c r="L624" i="1"/>
  <c r="N1160" i="1"/>
  <c r="N1593" i="1"/>
  <c r="Q590" i="1"/>
  <c r="O1160" i="1"/>
  <c r="M1071" i="1"/>
  <c r="O1014" i="1"/>
  <c r="O1011" i="1" s="1"/>
  <c r="O1013" i="1"/>
  <c r="O1012" i="1" s="1"/>
  <c r="O1664" i="1"/>
  <c r="O1759" i="1"/>
  <c r="Q210" i="1"/>
  <c r="Q182" i="1" s="1"/>
  <c r="M1428" i="1"/>
  <c r="P1047" i="1"/>
  <c r="P1862" i="1"/>
  <c r="M1546" i="1"/>
  <c r="M38" i="1"/>
  <c r="M1183" i="1" s="1"/>
  <c r="M1658" i="1"/>
  <c r="M1659" i="1" s="1"/>
  <c r="N1562" i="1"/>
  <c r="L1593" i="1"/>
  <c r="L1602" i="1"/>
  <c r="M604" i="1"/>
  <c r="M2272" i="1"/>
  <c r="L1546" i="1"/>
  <c r="Q575" i="1"/>
  <c r="Q604" i="1"/>
  <c r="N1824" i="1"/>
  <c r="P1652" i="1"/>
  <c r="O337" i="1"/>
  <c r="O353" i="1" s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33" i="1" s="1"/>
  <c r="O1723" i="1" s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728" i="1" s="1"/>
  <c r="N108" i="1"/>
  <c r="P1007" i="1"/>
  <c r="P1013" i="1" s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160" i="1" s="1"/>
  <c r="Q794" i="1"/>
  <c r="Q310" i="1"/>
  <c r="Q263" i="1"/>
  <c r="Q240" i="1"/>
  <c r="Q337" i="1"/>
  <c r="Q353" i="1" s="1"/>
  <c r="Q2233" i="1"/>
  <c r="Q57" i="1"/>
  <c r="Q741" i="1"/>
  <c r="Q735" i="1" s="1"/>
  <c r="Q1736" i="1"/>
  <c r="Q1735" i="1"/>
  <c r="Q733" i="1"/>
  <c r="Q958" i="1"/>
  <c r="Q887" i="1"/>
  <c r="Q882" i="1" s="1"/>
  <c r="Q1136" i="1"/>
  <c r="Q785" i="1"/>
  <c r="Q369" i="1"/>
  <c r="Q553" i="1"/>
  <c r="Q532" i="1"/>
  <c r="Q347" i="1"/>
  <c r="Q533" i="1"/>
  <c r="Q349" i="1"/>
  <c r="Q535" i="1"/>
  <c r="Q368" i="1"/>
  <c r="Q365" i="1" s="1"/>
  <c r="Q203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L38" i="1"/>
  <c r="L1330" i="1" s="1"/>
  <c r="P1823" i="1"/>
  <c r="M39" i="1"/>
  <c r="M1003" i="1"/>
  <c r="P39" i="1"/>
  <c r="M194" i="1"/>
  <c r="O1119" i="1"/>
  <c r="P1136" i="1"/>
  <c r="M440" i="1"/>
  <c r="M1823" i="1"/>
  <c r="M1399" i="1"/>
  <c r="O882" i="1"/>
  <c r="N1546" i="1"/>
  <c r="P440" i="1"/>
  <c r="M144" i="1"/>
  <c r="N38" i="1"/>
  <c r="N1609" i="1" s="1"/>
  <c r="O251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511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731" i="1"/>
  <c r="O532" i="1"/>
  <c r="O2" i="1"/>
  <c r="O1742" i="1"/>
  <c r="L347" i="1"/>
  <c r="L533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M182" i="1" s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M540" i="1"/>
  <c r="P553" i="1"/>
  <c r="N1095" i="1"/>
  <c r="N1093" i="1"/>
  <c r="N1096" i="1"/>
  <c r="N1097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P1012" i="1" l="1"/>
  <c r="P1010" i="1"/>
  <c r="P1009" i="1" s="1"/>
  <c r="P1563" i="1"/>
  <c r="P1610" i="1"/>
  <c r="P1415" i="1"/>
  <c r="P1331" i="1"/>
  <c r="P1184" i="1"/>
  <c r="Q22" i="1"/>
  <c r="P1006" i="1"/>
  <c r="O1724" i="1"/>
  <c r="P1653" i="1"/>
  <c r="P1512" i="1"/>
  <c r="P1556" i="1"/>
  <c r="P1161" i="1"/>
  <c r="P1603" i="1"/>
  <c r="L1183" i="1"/>
  <c r="L1182" i="1" s="1"/>
  <c r="L1181" i="1" s="1"/>
  <c r="M200" i="1"/>
  <c r="M1571" i="1"/>
  <c r="M1345" i="1"/>
  <c r="M1207" i="1"/>
  <c r="M1618" i="1"/>
  <c r="M1429" i="1"/>
  <c r="M37" i="1"/>
  <c r="M1726" i="1" s="1"/>
  <c r="P1330" i="1"/>
  <c r="P1329" i="1" s="1"/>
  <c r="P1328" i="1" s="1"/>
  <c r="O38" i="1"/>
  <c r="O1609" i="1" s="1"/>
  <c r="O1658" i="1"/>
  <c r="O1659" i="1" s="1"/>
  <c r="Q736" i="1" a="1"/>
  <c r="Q736" i="1" s="1"/>
  <c r="Q737" i="1" s="1"/>
  <c r="Q738" i="1" a="1"/>
  <c r="Q738" i="1" s="1"/>
  <c r="N1012" i="1"/>
  <c r="O736" i="1" a="1"/>
  <c r="O736" i="1" s="1"/>
  <c r="O737" i="1" s="1"/>
  <c r="O738" i="1" a="1"/>
  <c r="O738" i="1" s="1"/>
  <c r="L738" i="1" a="1"/>
  <c r="L738" i="1" s="1"/>
  <c r="L736" i="1" a="1"/>
  <c r="L736" i="1" s="1"/>
  <c r="M1653" i="1"/>
  <c r="M1161" i="1"/>
  <c r="M1512" i="1"/>
  <c r="M1556" i="1"/>
  <c r="M1603" i="1"/>
  <c r="P1658" i="1"/>
  <c r="P1659" i="1" s="1"/>
  <c r="M1511" i="1"/>
  <c r="M1652" i="1"/>
  <c r="M1651" i="1" s="1"/>
  <c r="M1650" i="1" s="1"/>
  <c r="L1563" i="1"/>
  <c r="L1415" i="1"/>
  <c r="L1184" i="1"/>
  <c r="L1610" i="1"/>
  <c r="L1331" i="1"/>
  <c r="L1329" i="1" s="1"/>
  <c r="L1328" i="1" s="1"/>
  <c r="L1414" i="1"/>
  <c r="L1413" i="1" s="1"/>
  <c r="L1412" i="1" s="1"/>
  <c r="M1415" i="1"/>
  <c r="M1184" i="1"/>
  <c r="M1182" i="1" s="1"/>
  <c r="M1181" i="1" s="1"/>
  <c r="M1563" i="1"/>
  <c r="M1610" i="1"/>
  <c r="M1331" i="1"/>
  <c r="N1183" i="1"/>
  <c r="N1182" i="1" s="1"/>
  <c r="N1181" i="1" s="1"/>
  <c r="L1653" i="1"/>
  <c r="L1651" i="1" s="1"/>
  <c r="L1650" i="1" s="1"/>
  <c r="L1512" i="1"/>
  <c r="L1161" i="1"/>
  <c r="L1556" i="1"/>
  <c r="L1603" i="1"/>
  <c r="O467" i="1"/>
  <c r="O466" i="1" s="1"/>
  <c r="Q1511" i="1"/>
  <c r="Q1510" i="1" s="1"/>
  <c r="Q1509" i="1" s="1"/>
  <c r="O1161" i="1"/>
  <c r="O1653" i="1"/>
  <c r="O1512" i="1"/>
  <c r="O1556" i="1"/>
  <c r="O1603" i="1"/>
  <c r="O1601" i="1" s="1"/>
  <c r="O1600" i="1" s="1"/>
  <c r="Q1652" i="1"/>
  <c r="M1414" i="1"/>
  <c r="N1658" i="1"/>
  <c r="N1659" i="1" s="1"/>
  <c r="L1658" i="1"/>
  <c r="L1659" i="1" s="1"/>
  <c r="M1727" i="1"/>
  <c r="N1414" i="1"/>
  <c r="M1330" i="1"/>
  <c r="M1329" i="1" s="1"/>
  <c r="M1328" i="1" s="1"/>
  <c r="L144" i="1"/>
  <c r="L1652" i="1"/>
  <c r="N1563" i="1"/>
  <c r="N1561" i="1" s="1"/>
  <c r="N1560" i="1" s="1"/>
  <c r="N1331" i="1"/>
  <c r="N1415" i="1"/>
  <c r="N1184" i="1"/>
  <c r="N1610" i="1"/>
  <c r="N1608" i="1" s="1"/>
  <c r="N1607" i="1" s="1"/>
  <c r="P1609" i="1"/>
  <c r="Q1738" i="1"/>
  <c r="Q233" i="1"/>
  <c r="Q181" i="1" s="1"/>
  <c r="L1555" i="1"/>
  <c r="M1206" i="1"/>
  <c r="N1653" i="1"/>
  <c r="N1512" i="1"/>
  <c r="N1161" i="1"/>
  <c r="N1556" i="1"/>
  <c r="N1603" i="1"/>
  <c r="Q1119" i="1"/>
  <c r="Q1022" i="1"/>
  <c r="O1000" i="1"/>
  <c r="M1555" i="1"/>
  <c r="M1554" i="1" s="1"/>
  <c r="M1553" i="1" s="1"/>
  <c r="L1003" i="1"/>
  <c r="M1344" i="1"/>
  <c r="M1343" i="1" s="1"/>
  <c r="M1342" i="1" s="1"/>
  <c r="L1160" i="1"/>
  <c r="L1159" i="1" s="1"/>
  <c r="L1158" i="1" s="1"/>
  <c r="M1562" i="1"/>
  <c r="M1561" i="1" s="1"/>
  <c r="M1560" i="1" s="1"/>
  <c r="N736" i="1" a="1"/>
  <c r="N736" i="1" s="1"/>
  <c r="N738" i="1" a="1"/>
  <c r="N738" i="1" s="1"/>
  <c r="M1728" i="1"/>
  <c r="M1609" i="1"/>
  <c r="M1608" i="1" s="1"/>
  <c r="M1607" i="1" s="1"/>
  <c r="P1562" i="1"/>
  <c r="M1160" i="1"/>
  <c r="M1159" i="1" s="1"/>
  <c r="M1158" i="1" s="1"/>
  <c r="M1570" i="1"/>
  <c r="P1183" i="1"/>
  <c r="P1182" i="1" s="1"/>
  <c r="P1181" i="1" s="1"/>
  <c r="Q1653" i="1"/>
  <c r="Q1512" i="1"/>
  <c r="Q1556" i="1"/>
  <c r="Q1161" i="1"/>
  <c r="Q1603" i="1"/>
  <c r="P1414" i="1"/>
  <c r="P1413" i="1" s="1"/>
  <c r="P1412" i="1" s="1"/>
  <c r="L1562" i="1"/>
  <c r="N1330" i="1"/>
  <c r="M1617" i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1658" i="1" s="1"/>
  <c r="Q1659" i="1" s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423" i="1"/>
  <c r="Q548" i="1"/>
  <c r="O1510" i="1"/>
  <c r="O1509" i="1" s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L1608" i="1"/>
  <c r="L1607" i="1" s="1"/>
  <c r="P1616" i="1"/>
  <c r="P1615" i="1" s="1"/>
  <c r="P233" i="1"/>
  <c r="P181" i="1" s="1"/>
  <c r="L37" i="1"/>
  <c r="L1726" i="1" s="1"/>
  <c r="N181" i="1"/>
  <c r="P1343" i="1"/>
  <c r="P1342" i="1" s="1"/>
  <c r="M204" i="1"/>
  <c r="M203" i="1" s="1"/>
  <c r="P37" i="1"/>
  <c r="P1726" i="1" s="1"/>
  <c r="P1728" i="1"/>
  <c r="N252" i="1"/>
  <c r="N251" i="1" s="1"/>
  <c r="P1554" i="1"/>
  <c r="P1553" i="1" s="1"/>
  <c r="P1510" i="1"/>
  <c r="P1509" i="1" s="1"/>
  <c r="L1205" i="1"/>
  <c r="L1204" i="1" s="1"/>
  <c r="L1569" i="1"/>
  <c r="L1568" i="1" s="1"/>
  <c r="N37" i="1"/>
  <c r="N1726" i="1" s="1"/>
  <c r="P1601" i="1"/>
  <c r="P1600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1510" i="1"/>
  <c r="M1509" i="1" s="1"/>
  <c r="M761" i="1"/>
  <c r="M757" i="1"/>
  <c r="M758" i="1"/>
  <c r="M759" i="1"/>
  <c r="M760" i="1"/>
  <c r="M762" i="1"/>
  <c r="M425" i="1"/>
  <c r="M737" i="1"/>
  <c r="N499" i="1"/>
  <c r="N488" i="1" s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O1159" i="1"/>
  <c r="O1158" i="1" s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O487" i="1"/>
  <c r="N1554" i="1"/>
  <c r="N1553" i="1" s="1"/>
  <c r="N1728" i="1"/>
  <c r="N1601" i="1"/>
  <c r="N1600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L432" i="1"/>
  <c r="L430" i="1" s="1"/>
  <c r="L376" i="1"/>
  <c r="O552" i="1"/>
  <c r="M1601" i="1"/>
  <c r="M1600" i="1" s="1"/>
  <c r="O415" i="1"/>
  <c r="O414" i="1" s="1"/>
  <c r="O412" i="1"/>
  <c r="N1010" i="1"/>
  <c r="N1009" i="1" s="1"/>
  <c r="M262" i="1"/>
  <c r="M546" i="1"/>
  <c r="M368" i="1"/>
  <c r="M358" i="1"/>
  <c r="L1510" i="1"/>
  <c r="L1509" i="1" s="1"/>
  <c r="L1728" i="1"/>
  <c r="L1601" i="1"/>
  <c r="L1600" i="1" s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O1414" i="1" l="1"/>
  <c r="N1657" i="1"/>
  <c r="N1656" i="1" s="1"/>
  <c r="O1562" i="1"/>
  <c r="Q430" i="1"/>
  <c r="L1657" i="1"/>
  <c r="L1656" i="1" s="1"/>
  <c r="Q372" i="1"/>
  <c r="O1183" i="1"/>
  <c r="Q1184" i="1"/>
  <c r="Q1563" i="1"/>
  <c r="Q1610" i="1"/>
  <c r="Q1415" i="1"/>
  <c r="Q1331" i="1"/>
  <c r="Q1609" i="1"/>
  <c r="Q1414" i="1"/>
  <c r="Q1413" i="1" s="1"/>
  <c r="Q1412" i="1" s="1"/>
  <c r="Q1562" i="1"/>
  <c r="Q1561" i="1" s="1"/>
  <c r="Q1560" i="1" s="1"/>
  <c r="Q1183" i="1"/>
  <c r="Q1330" i="1"/>
  <c r="Q1329" i="1" s="1"/>
  <c r="Q1328" i="1" s="1"/>
  <c r="O37" i="1"/>
  <c r="O1726" i="1" s="1"/>
  <c r="O1330" i="1"/>
  <c r="O1329" i="1" s="1"/>
  <c r="O1328" i="1" s="1"/>
  <c r="O1657" i="1"/>
  <c r="O1656" i="1" s="1"/>
  <c r="P411" i="1"/>
  <c r="P410" i="1" s="1"/>
  <c r="O1563" i="1"/>
  <c r="O1184" i="1"/>
  <c r="O1610" i="1"/>
  <c r="O1608" i="1" s="1"/>
  <c r="O1607" i="1" s="1"/>
  <c r="O1415" i="1"/>
  <c r="O1331" i="1"/>
  <c r="O1727" i="1"/>
  <c r="P422" i="1"/>
  <c r="P421" i="1" s="1"/>
  <c r="O423" i="1"/>
  <c r="O421" i="1" s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P409" i="1" l="1"/>
  <c r="M409" i="1"/>
  <c r="O1561" i="1"/>
  <c r="O1560" i="1" s="1"/>
  <c r="O1413" i="1"/>
  <c r="O1412" i="1" s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F1571" i="1" l="1"/>
  <c r="I1571" i="1"/>
  <c r="F1618" i="1"/>
  <c r="I1618" i="1"/>
  <c r="G1571" i="1"/>
  <c r="H1571" i="1"/>
  <c r="G1618" i="1"/>
  <c r="H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603" i="1" l="1"/>
  <c r="I1556" i="1"/>
  <c r="H1610" i="1"/>
  <c r="G1556" i="1"/>
  <c r="G1563" i="1"/>
  <c r="H1603" i="1"/>
  <c r="I1610" i="1"/>
  <c r="F1563" i="1"/>
  <c r="G1610" i="1"/>
  <c r="F1610" i="1"/>
  <c r="I1603" i="1"/>
  <c r="H1556" i="1"/>
  <c r="F1556" i="1"/>
  <c r="I1563" i="1"/>
  <c r="G1603" i="1"/>
  <c r="H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29" i="1" l="1"/>
  <c r="I1415" i="1"/>
  <c r="G1429" i="1"/>
  <c r="I1429" i="1"/>
  <c r="H1415" i="1"/>
  <c r="I1512" i="1"/>
  <c r="F1415" i="1"/>
  <c r="H1429" i="1"/>
  <c r="H1512" i="1"/>
  <c r="F1512" i="1"/>
  <c r="G1512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I1345" i="1"/>
  <c r="H1345" i="1"/>
  <c r="H1331" i="1"/>
  <c r="F1331" i="1"/>
  <c r="F1345" i="1"/>
  <c r="G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I1207" i="1"/>
  <c r="H1207" i="1"/>
  <c r="G1184" i="1"/>
  <c r="F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8" i="1" a="1"/>
  <c r="J738" i="1" s="1"/>
  <c r="J758" i="1" s="1"/>
  <c r="J736" i="1" a="1"/>
  <c r="J736" i="1" s="1"/>
  <c r="J745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428" i="1"/>
  <c r="F1344" i="1"/>
  <c r="F1206" i="1"/>
  <c r="G1570" i="1"/>
  <c r="G1617" i="1"/>
  <c r="G1616" i="1" s="1"/>
  <c r="G1615" i="1" s="1"/>
  <c r="G1428" i="1"/>
  <c r="G1427" i="1" s="1"/>
  <c r="G1426" i="1" s="1"/>
  <c r="G1344" i="1"/>
  <c r="G1206" i="1"/>
  <c r="I1617" i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H1570" i="1"/>
  <c r="H1617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569" i="1"/>
  <c r="G1568" i="1" s="1"/>
  <c r="G1343" i="1"/>
  <c r="G1342" i="1" s="1"/>
  <c r="G1205" i="1"/>
  <c r="G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570" i="1" s="1"/>
  <c r="J49" i="1"/>
  <c r="J1206" i="1" s="1"/>
  <c r="K1344" i="1" l="1"/>
  <c r="J1207" i="1"/>
  <c r="J1618" i="1"/>
  <c r="J1571" i="1"/>
  <c r="J1345" i="1"/>
  <c r="J1429" i="1"/>
  <c r="K1206" i="1"/>
  <c r="J1617" i="1"/>
  <c r="K1618" i="1"/>
  <c r="K1345" i="1"/>
  <c r="K1571" i="1"/>
  <c r="K1207" i="1"/>
  <c r="K1429" i="1"/>
  <c r="K1428" i="1"/>
  <c r="K1617" i="1"/>
  <c r="J1344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F1658" i="1"/>
  <c r="F1659" i="1" s="1"/>
  <c r="F1562" i="1"/>
  <c r="F1609" i="1"/>
  <c r="F1414" i="1"/>
  <c r="F1330" i="1"/>
  <c r="F1183" i="1"/>
  <c r="G1658" i="1"/>
  <c r="G1659" i="1" s="1"/>
  <c r="G1562" i="1"/>
  <c r="G1609" i="1"/>
  <c r="G1414" i="1"/>
  <c r="G1330" i="1"/>
  <c r="G1183" i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H1652" i="1"/>
  <c r="H1555" i="1"/>
  <c r="H1602" i="1"/>
  <c r="H1511" i="1"/>
  <c r="H1160" i="1"/>
  <c r="I1652" i="1"/>
  <c r="I1555" i="1"/>
  <c r="I1602" i="1"/>
  <c r="I1511" i="1"/>
  <c r="I1160" i="1"/>
  <c r="F1652" i="1"/>
  <c r="F1602" i="1"/>
  <c r="F1555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652" i="1" l="1"/>
  <c r="J1555" i="1"/>
  <c r="J1602" i="1"/>
  <c r="J1511" i="1"/>
  <c r="J1160" i="1"/>
  <c r="F174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K38" i="1"/>
  <c r="K1415" i="1" l="1"/>
  <c r="K1563" i="1"/>
  <c r="K1184" i="1"/>
  <c r="K1610" i="1"/>
  <c r="K1331" i="1"/>
  <c r="K1330" i="1"/>
  <c r="J1184" i="1"/>
  <c r="J1563" i="1"/>
  <c r="J1415" i="1"/>
  <c r="J1610" i="1"/>
  <c r="J1331" i="1"/>
  <c r="K1414" i="1"/>
  <c r="K1183" i="1"/>
  <c r="K1562" i="1"/>
  <c r="J1183" i="1"/>
  <c r="J1609" i="1"/>
  <c r="K1653" i="1"/>
  <c r="K1512" i="1"/>
  <c r="K1603" i="1"/>
  <c r="K1556" i="1"/>
  <c r="K1161" i="1"/>
  <c r="J1330" i="1"/>
  <c r="J1414" i="1"/>
  <c r="J1562" i="1"/>
  <c r="K1609" i="1"/>
  <c r="K1658" i="1"/>
  <c r="K1659" i="1" s="1"/>
  <c r="J1556" i="1"/>
  <c r="J1653" i="1"/>
  <c r="J1512" i="1"/>
  <c r="J1161" i="1"/>
  <c r="J1603" i="1"/>
  <c r="J1658" i="1"/>
  <c r="J1659" i="1" s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<sst xmlns="http://schemas.openxmlformats.org/spreadsheetml/2006/main" count="5309" uniqueCount="2482">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</sst>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1.8651818402630567E-3</v>
          </cell>
          <cell r="H4">
            <v>5.1132729125703607E-4</v>
          </cell>
          <cell r="I4">
            <v>9.2471115082941129E-4</v>
          </cell>
          <cell r="J4">
            <v>7.4702553775318097E-4</v>
          </cell>
          <cell r="K4">
            <v>1.0350929032360318E-3</v>
          </cell>
          <cell r="L4">
            <v>2.355577578408012</v>
          </cell>
          <cell r="M4">
            <v>2.264983662840435</v>
          </cell>
          <cell r="N4">
            <v>3.1277286050523219</v>
          </cell>
          <cell r="O4">
            <v>2.9841453051373552</v>
          </cell>
          <cell r="P4">
            <v>3.3162790070998223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5.2948679222943691E-4</v>
          </cell>
          <cell r="H5">
            <v>1.2427546117649955E-4</v>
          </cell>
          <cell r="I5">
            <v>2.1604064946251458E-4</v>
          </cell>
          <cell r="J5">
            <v>1.7157088447198842E-4</v>
          </cell>
          <cell r="K5">
            <v>2.4690196234803421E-4</v>
          </cell>
          <cell r="L5">
            <v>1.6968849547725138</v>
          </cell>
          <cell r="M5">
            <v>1.2954131559063089</v>
          </cell>
          <cell r="N5">
            <v>2.0336340594603097</v>
          </cell>
          <cell r="O5">
            <v>1.7452295443336312</v>
          </cell>
          <cell r="P5">
            <v>1.8607029571342688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2.6375664526608804E-4</v>
          </cell>
          <cell r="H6">
            <v>6.9666861515685973E-5</v>
          </cell>
          <cell r="I6">
            <v>1.2836302036920016E-4</v>
          </cell>
          <cell r="J6">
            <v>1.0346419271884838E-4</v>
          </cell>
          <cell r="K6">
            <v>1.4306707901580172E-4</v>
          </cell>
          <cell r="L6">
            <v>0.12919033541998173</v>
          </cell>
          <cell r="M6">
            <v>0.19705549553286464</v>
          </cell>
          <cell r="N6">
            <v>0.20525044058448574</v>
          </cell>
          <cell r="O6">
            <v>0.23545443295702378</v>
          </cell>
          <cell r="P6">
            <v>0.26556179566038934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7.9603260243709439E-5</v>
          </cell>
          <cell r="H7">
            <v>4.8804050242338206E-5</v>
          </cell>
          <cell r="I7">
            <v>7.5646559424286179E-5</v>
          </cell>
          <cell r="J7">
            <v>6.5980600557200204E-5</v>
          </cell>
          <cell r="K7">
            <v>8.372198472378253E-5</v>
          </cell>
          <cell r="L7">
            <v>2.2074781046726587E-4</v>
          </cell>
          <cell r="M7">
            <v>1.9839421108518119E-4</v>
          </cell>
          <cell r="N7">
            <v>2.4922338973905675E-4</v>
          </cell>
          <cell r="O7">
            <v>2.4778773723951566E-4</v>
          </cell>
          <cell r="P7">
            <v>3.4662232896207551E-4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2.6583700770352558E-4</v>
          </cell>
          <cell r="H8">
            <v>7.0034148153784922E-5</v>
          </cell>
          <cell r="I8">
            <v>1.289757000771009E-4</v>
          </cell>
          <cell r="J8">
            <v>1.0404037165657367E-4</v>
          </cell>
          <cell r="K8">
            <v>1.4523083950576001E-4</v>
          </cell>
          <cell r="L8">
            <v>0.15813875889814291</v>
          </cell>
          <cell r="M8">
            <v>0.23800640808455911</v>
          </cell>
          <cell r="N8">
            <v>0.26349576496241783</v>
          </cell>
          <cell r="O8">
            <v>0.30602880703382751</v>
          </cell>
          <cell r="P8">
            <v>0.34466212565691712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2.6681599824721774E-4</v>
          </cell>
          <cell r="H9">
            <v>6.9947910615805159E-5</v>
          </cell>
          <cell r="I9">
            <v>1.2869684064204599E-4</v>
          </cell>
          <cell r="J9">
            <v>1.0370840230718006E-4</v>
          </cell>
          <cell r="K9">
            <v>1.4418242457045805E-4</v>
          </cell>
          <cell r="L9">
            <v>0.14625766744905949</v>
          </cell>
          <cell r="M9">
            <v>0.22312097239794168</v>
          </cell>
          <cell r="N9">
            <v>0.24517493847857327</v>
          </cell>
          <cell r="O9">
            <v>0.27959918279391399</v>
          </cell>
          <cell r="P9">
            <v>0.32060359802519078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1.9617748823741921E-4</v>
          </cell>
          <cell r="H10">
            <v>5.8971305480667056E-5</v>
          </cell>
          <cell r="I10">
            <v>1.1859771919321982E-4</v>
          </cell>
          <cell r="J10">
            <v>9.4772526522105815E-5</v>
          </cell>
          <cell r="K10">
            <v>1.2883776489729521E-4</v>
          </cell>
          <cell r="L10">
            <v>9.5754267470152046E-2</v>
          </cell>
          <cell r="M10">
            <v>0.11395678515469783</v>
          </cell>
          <cell r="N10">
            <v>0.17483072205608255</v>
          </cell>
          <cell r="O10">
            <v>0.18211122860104131</v>
          </cell>
          <cell r="P10">
            <v>0.25910845336714078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2.6346504395821288E-4</v>
          </cell>
          <cell r="H11">
            <v>6.9618003191683324E-5</v>
          </cell>
          <cell r="I11">
            <v>1.2837822255305274E-4</v>
          </cell>
          <cell r="J11">
            <v>1.0347736828097875E-4</v>
          </cell>
          <cell r="K11">
            <v>1.4313934580920581E-4</v>
          </cell>
          <cell r="L11">
            <v>0.12913083475777595</v>
          </cell>
          <cell r="M11">
            <v>0.19723243968578702</v>
          </cell>
          <cell r="N11">
            <v>0.20509344354332823</v>
          </cell>
          <cell r="O11">
            <v>0.23547430815956388</v>
          </cell>
          <cell r="P11">
            <v>0.26529343676249478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3.152606937024969E-3</v>
          </cell>
          <cell r="G12">
            <v>3.6795882576181713E-3</v>
          </cell>
          <cell r="H12">
            <v>3.7705758063100786E-3</v>
          </cell>
          <cell r="I12">
            <v>0.1374498498624856</v>
          </cell>
          <cell r="J12">
            <v>0.53971800200507958</v>
          </cell>
          <cell r="K12">
            <v>1.6239669982289122</v>
          </cell>
          <cell r="L12">
            <v>2.7089700266932892</v>
          </cell>
          <cell r="M12">
            <v>2.7089718204090389</v>
          </cell>
          <cell r="N12">
            <v>2.7089718895632524</v>
          </cell>
          <cell r="O12">
            <v>2.7089722837314816</v>
          </cell>
          <cell r="P12">
            <v>2.7089731593786937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3.152606937024969E-3</v>
          </cell>
          <cell r="G13">
            <v>3.6795882576181713E-3</v>
          </cell>
          <cell r="H13">
            <v>3.7705758063100786E-3</v>
          </cell>
          <cell r="I13">
            <v>0.1374498498624856</v>
          </cell>
          <cell r="J13">
            <v>0.53971800200507958</v>
          </cell>
          <cell r="K13">
            <v>1.6239669982289122</v>
          </cell>
          <cell r="L13">
            <v>2.7089700266932892</v>
          </cell>
          <cell r="M13">
            <v>2.7089718204090389</v>
          </cell>
          <cell r="N13">
            <v>2.7089718895632524</v>
          </cell>
          <cell r="O13">
            <v>2.7089722837314816</v>
          </cell>
          <cell r="P13">
            <v>2.7089731593786937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3.9382267056280802E-4</v>
          </cell>
          <cell r="G14">
            <v>1.0929561878393001E-3</v>
          </cell>
          <cell r="H14">
            <v>5.3052471635027902E-2</v>
          </cell>
          <cell r="I14">
            <v>0.112904105754463</v>
          </cell>
          <cell r="J14">
            <v>0.10626279087099599</v>
          </cell>
          <cell r="K14">
            <v>3.4482512608102701E-7</v>
          </cell>
          <cell r="L14">
            <v>4.0090457848421499E-7</v>
          </cell>
          <cell r="M14">
            <v>4.7175708583288998E-7</v>
          </cell>
          <cell r="N14">
            <v>2.1340079344840599E-6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3.9382267056280802E-4</v>
          </cell>
          <cell r="G15">
            <v>3.9382267056280802E-4</v>
          </cell>
          <cell r="H15">
            <v>3.9382267056280802E-4</v>
          </cell>
          <cell r="I15">
            <v>1.42627623894009E-2</v>
          </cell>
          <cell r="J15">
            <v>5.4539250493430003E-2</v>
          </cell>
          <cell r="K15">
            <v>0.16408100058981301</v>
          </cell>
          <cell r="L15">
            <v>0.27370614711888902</v>
          </cell>
          <cell r="M15">
            <v>0.273706438960228</v>
          </cell>
          <cell r="N15">
            <v>0.273707006456133</v>
          </cell>
          <cell r="O15">
            <v>0.27370736460567902</v>
          </cell>
          <cell r="P15">
            <v>0.27370949861361399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3.2682080526784536</v>
          </cell>
          <cell r="F16">
            <v>3.8319836122018618</v>
          </cell>
          <cell r="G16">
            <v>3.7300420811677721</v>
          </cell>
          <cell r="H16">
            <v>3.8838545981170971</v>
          </cell>
          <cell r="I16">
            <v>4.0221733534317119</v>
          </cell>
          <cell r="J16">
            <v>4.1349182106299827</v>
          </cell>
          <cell r="K16">
            <v>4.2267777991766513</v>
          </cell>
          <cell r="L16">
            <v>4.3145781094317979</v>
          </cell>
          <cell r="M16">
            <v>4.3772605242074114</v>
          </cell>
          <cell r="N16">
            <v>4.4485008857505131</v>
          </cell>
          <cell r="O16">
            <v>4.4486113961502198</v>
          </cell>
          <cell r="P16">
            <v>4.4486232425088552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3.2682080526784536</v>
          </cell>
          <cell r="F17">
            <v>3.8319836122018618</v>
          </cell>
          <cell r="G17">
            <v>3.7300420811677721</v>
          </cell>
          <cell r="H17">
            <v>3.8838545981170971</v>
          </cell>
          <cell r="I17">
            <v>4.0221733534317119</v>
          </cell>
          <cell r="J17">
            <v>4.1349182106299827</v>
          </cell>
          <cell r="K17">
            <v>4.2267777991766513</v>
          </cell>
          <cell r="L17">
            <v>4.3145781094317979</v>
          </cell>
          <cell r="M17">
            <v>4.3772605242074114</v>
          </cell>
          <cell r="N17">
            <v>4.4485008857505131</v>
          </cell>
          <cell r="O17">
            <v>4.4486113961502198</v>
          </cell>
          <cell r="P17">
            <v>4.4486232425088552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0.66996253241989467</v>
          </cell>
          <cell r="F18">
            <v>0.28121687364672332</v>
          </cell>
          <cell r="G18">
            <v>4.9962408969390845E-2</v>
          </cell>
          <cell r="H18">
            <v>0.31283405011127402</v>
          </cell>
          <cell r="I18">
            <v>0.16979101824725981</v>
          </cell>
          <cell r="J18">
            <v>0.66520081854595869</v>
          </cell>
          <cell r="K18">
            <v>0.38119625075167834</v>
          </cell>
          <cell r="L18">
            <v>0.42399742738262974</v>
          </cell>
          <cell r="M18">
            <v>0.31118468503089691</v>
          </cell>
          <cell r="N18">
            <v>0.29661401535374271</v>
          </cell>
          <cell r="O18">
            <v>0.42400414954697863</v>
          </cell>
          <cell r="P18">
            <v>0.42403880868182686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2.0850180534339224</v>
          </cell>
          <cell r="F19">
            <v>0.81951882789595198</v>
          </cell>
          <cell r="G19">
            <v>0.13076451380001242</v>
          </cell>
          <cell r="H19">
            <v>0.66395106970328011</v>
          </cell>
          <cell r="I19">
            <v>0.27633342077127776</v>
          </cell>
          <cell r="J19">
            <v>0.75341183317758531</v>
          </cell>
          <cell r="K19">
            <v>0.42653406600435573</v>
          </cell>
          <cell r="L19">
            <v>0.46862873552817108</v>
          </cell>
          <cell r="M19">
            <v>0.34394096766572918</v>
          </cell>
          <cell r="N19">
            <v>0.3278365432857166</v>
          </cell>
          <cell r="O19">
            <v>0.46863616528876761</v>
          </cell>
          <cell r="P19">
            <v>0.46867447275359941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108.165991988206</v>
          </cell>
          <cell r="F20">
            <v>45.064761577852302</v>
          </cell>
          <cell r="G20">
            <v>8.0113930117202301</v>
          </cell>
          <cell r="H20">
            <v>49.014081488677903</v>
          </cell>
          <cell r="I20">
            <v>26.875371408184201</v>
          </cell>
          <cell r="J20">
            <v>104.563769110403</v>
          </cell>
          <cell r="K20">
            <v>60.232370893312499</v>
          </cell>
          <cell r="L20">
            <v>66.924726749776298</v>
          </cell>
          <cell r="M20">
            <v>49.186990222778903</v>
          </cell>
          <cell r="N20">
            <v>46.7082386750495</v>
          </cell>
          <cell r="O20">
            <v>66.804840784334999</v>
          </cell>
          <cell r="P20">
            <v>66.798811671174803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1.9178367373795464</v>
          </cell>
          <cell r="F21">
            <v>0.79902059535198977</v>
          </cell>
          <cell r="G21">
            <v>0.14204597538511021</v>
          </cell>
          <cell r="H21">
            <v>0.86904399802620502</v>
          </cell>
          <cell r="I21">
            <v>0.47651367745007411</v>
          </cell>
          <cell r="J21">
            <v>1.8539675374184976</v>
          </cell>
          <cell r="K21">
            <v>1.0679498385339103</v>
          </cell>
          <cell r="L21">
            <v>1.1866086303151819</v>
          </cell>
          <cell r="M21">
            <v>0.87210975572302918</v>
          </cell>
          <cell r="N21">
            <v>0.82816026019591349</v>
          </cell>
          <cell r="O21">
            <v>1.1844829926300535</v>
          </cell>
          <cell r="P21">
            <v>1.1843760934605456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3.57144213169538E-7</v>
          </cell>
          <cell r="G22">
            <v>1.28472434313065E-6</v>
          </cell>
          <cell r="H22">
            <v>1.13924684040637E-2</v>
          </cell>
          <cell r="I22">
            <v>1.50518963626767E-2</v>
          </cell>
          <cell r="J22">
            <v>4.2919061728517803E-2</v>
          </cell>
          <cell r="K22">
            <v>2.2056403457172699E-6</v>
          </cell>
          <cell r="L22">
            <v>2.0987656941623802E-3</v>
          </cell>
          <cell r="M22">
            <v>1.2435232421901499E-4</v>
          </cell>
          <cell r="N22">
            <v>3.51135840697561E-2</v>
          </cell>
          <cell r="O22">
            <v>5.5763365936197197E-3</v>
          </cell>
          <cell r="P22">
            <v>3.5413950055603302E-5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2.5257320858213507E-2</v>
          </cell>
          <cell r="F23">
            <v>1.8680497384701171E-2</v>
          </cell>
          <cell r="G23">
            <v>1.1883106827287306E-2</v>
          </cell>
          <cell r="H23">
            <v>1.5000594867516497E-2</v>
          </cell>
          <cell r="I23">
            <v>2.6445444085611319E-2</v>
          </cell>
          <cell r="J23">
            <v>6.9363841431226161E-2</v>
          </cell>
          <cell r="K23">
            <v>6.575266328065936E-2</v>
          </cell>
          <cell r="L23">
            <v>6.0070624507974089E-2</v>
          </cell>
          <cell r="M23">
            <v>4.4025537461553389E-2</v>
          </cell>
          <cell r="N23">
            <v>3.7337279513871086E-2</v>
          </cell>
          <cell r="O23">
            <v>4.291149827483564E-2</v>
          </cell>
          <cell r="P23">
            <v>4.0847397358789318E-2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6.7990982464240588</v>
          </cell>
          <cell r="F24">
            <v>2.6587080351556076E-4</v>
          </cell>
          <cell r="G24">
            <v>2.3734362878563073E-4</v>
          </cell>
          <cell r="H24">
            <v>1.0768845222986047E-4</v>
          </cell>
          <cell r="I24">
            <v>1.6158868998508784E-4</v>
          </cell>
          <cell r="J24">
            <v>1.9381006098453249E-4</v>
          </cell>
          <cell r="K24">
            <v>1.5950203960086009E-4</v>
          </cell>
          <cell r="L24">
            <v>1.6625978389218086E-4</v>
          </cell>
          <cell r="M24">
            <v>1.4777006019845094E-4</v>
          </cell>
          <cell r="N24">
            <v>1.7506157872511366E-4</v>
          </cell>
          <cell r="O24">
            <v>1.6925223368345575E-4</v>
          </cell>
          <cell r="P24">
            <v>2.9136527077427846E-4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6.7990982464240588</v>
          </cell>
          <cell r="F25">
            <v>2.6587080351556076E-4</v>
          </cell>
          <cell r="G25">
            <v>2.3734362878563073E-4</v>
          </cell>
          <cell r="H25">
            <v>1.0768845222986047E-4</v>
          </cell>
          <cell r="I25">
            <v>1.6158868998508784E-4</v>
          </cell>
          <cell r="J25">
            <v>1.9381006098453249E-4</v>
          </cell>
          <cell r="K25">
            <v>1.5950203960086009E-4</v>
          </cell>
          <cell r="L25">
            <v>1.6625978389218086E-4</v>
          </cell>
          <cell r="M25">
            <v>1.4777006019845094E-4</v>
          </cell>
          <cell r="N25">
            <v>1.7506157872511366E-4</v>
          </cell>
          <cell r="O25">
            <v>1.6925223368345575E-4</v>
          </cell>
          <cell r="P25">
            <v>2.9136527077427846E-4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1.1242064870911099E-6</v>
          </cell>
          <cell r="F26">
            <v>9.766948070080301E-7</v>
          </cell>
          <cell r="G26">
            <v>1.16976921641244E-6</v>
          </cell>
          <cell r="H26">
            <v>1.2852243129471E-6</v>
          </cell>
          <cell r="I26">
            <v>1.3380795857679799E-6</v>
          </cell>
          <cell r="J26">
            <v>1.6172047891707001E-6</v>
          </cell>
          <cell r="K26">
            <v>1.48159981446759E-6</v>
          </cell>
          <cell r="L26">
            <v>4.1605243586313596E-6</v>
          </cell>
          <cell r="M26">
            <v>3.5293855371095599E-6</v>
          </cell>
          <cell r="N26">
            <v>2.0263314512753301E-4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1.4619627356652887</v>
          </cell>
          <cell r="F27">
            <v>2.9778126764989921E-4</v>
          </cell>
          <cell r="G27">
            <v>2.9567569738997435E-4</v>
          </cell>
          <cell r="H27">
            <v>2.9502879983955843E-4</v>
          </cell>
          <cell r="I27">
            <v>2.9596283207955487E-4</v>
          </cell>
          <cell r="J27">
            <v>2.9558119771344593E-4</v>
          </cell>
          <cell r="K27">
            <v>2.9575912894053147E-4</v>
          </cell>
          <cell r="L27">
            <v>2.9592401363842669E-4</v>
          </cell>
          <cell r="M27">
            <v>2.9586932501945995E-4</v>
          </cell>
          <cell r="N27">
            <v>2.997113195097878E-4</v>
          </cell>
          <cell r="O27">
            <v>3.0064068689861223E-4</v>
          </cell>
          <cell r="P27">
            <v>5.0193647319618506E-4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5.8760523278768783E-4</v>
          </cell>
          <cell r="F28">
            <v>5.8702854969046249E-4</v>
          </cell>
          <cell r="G28">
            <v>5.8901818709119038E-4</v>
          </cell>
          <cell r="H28">
            <v>3.8922842871273754E-2</v>
          </cell>
          <cell r="I28">
            <v>6.6106653850696404E-2</v>
          </cell>
          <cell r="J28">
            <v>4.3756456936778279E-2</v>
          </cell>
          <cell r="K28">
            <v>0.10369765552802683</v>
          </cell>
          <cell r="L28">
            <v>8.1400316221019453E-2</v>
          </cell>
          <cell r="M28">
            <v>7.4948768972423224E-2</v>
          </cell>
          <cell r="N28">
            <v>9.3357219577919565E-2</v>
          </cell>
          <cell r="O28">
            <v>8.4407359709863281E-2</v>
          </cell>
          <cell r="P28">
            <v>0.10028473595335163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5.8760523278768718E-4</v>
          </cell>
          <cell r="F29">
            <v>5.8702854969046195E-4</v>
          </cell>
          <cell r="G29">
            <v>5.8901818709118983E-4</v>
          </cell>
          <cell r="H29">
            <v>3.8922842871273733E-2</v>
          </cell>
          <cell r="I29">
            <v>6.6106653850696334E-2</v>
          </cell>
          <cell r="J29">
            <v>4.3756456936778217E-2</v>
          </cell>
          <cell r="K29">
            <v>0.10369765552802675</v>
          </cell>
          <cell r="L29">
            <v>8.1400316221019384E-2</v>
          </cell>
          <cell r="M29">
            <v>7.4948768972423169E-2</v>
          </cell>
          <cell r="N29">
            <v>9.3357219577919481E-2</v>
          </cell>
          <cell r="O29">
            <v>8.4407359709863197E-2</v>
          </cell>
          <cell r="P29">
            <v>0.10028473595335156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6.4999972741073588E-4</v>
          </cell>
          <cell r="F30">
            <v>6.4941040753363347E-4</v>
          </cell>
          <cell r="G30">
            <v>6.5151377580296879E-4</v>
          </cell>
          <cell r="H30">
            <v>4.3043507198691891E-2</v>
          </cell>
          <cell r="I30">
            <v>7.3105126549711366E-2</v>
          </cell>
          <cell r="J30">
            <v>4.8388757932176653E-2</v>
          </cell>
          <cell r="K30">
            <v>0.11467563972371636</v>
          </cell>
          <cell r="L30">
            <v>9.0018045854432002E-2</v>
          </cell>
          <cell r="M30">
            <v>8.2883335256089416E-2</v>
          </cell>
          <cell r="N30">
            <v>0.10324088549467232</v>
          </cell>
          <cell r="O30">
            <v>9.3343356612207037E-2</v>
          </cell>
          <cell r="P30">
            <v>0.11090180411153379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6.4999972741073588E-4</v>
          </cell>
          <cell r="F31">
            <v>6.4941040753363347E-4</v>
          </cell>
          <cell r="G31">
            <v>6.5151377580296879E-4</v>
          </cell>
          <cell r="H31">
            <v>4.3043507198691891E-2</v>
          </cell>
          <cell r="I31">
            <v>7.3105126549711366E-2</v>
          </cell>
          <cell r="J31">
            <v>4.8388757932176653E-2</v>
          </cell>
          <cell r="K31">
            <v>0.11467563972371636</v>
          </cell>
          <cell r="L31">
            <v>9.0018045854432002E-2</v>
          </cell>
          <cell r="M31">
            <v>8.2883335256089416E-2</v>
          </cell>
          <cell r="N31">
            <v>0.10324088549467232</v>
          </cell>
          <cell r="O31">
            <v>9.3343356612207037E-2</v>
          </cell>
          <cell r="P31">
            <v>0.11090180411153379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2.3814952855561499E-4</v>
          </cell>
          <cell r="F32">
            <v>3.7744059111094098E-7</v>
          </cell>
          <cell r="G32">
            <v>1.02991913793755E-6</v>
          </cell>
          <cell r="H32">
            <v>2.77934868908352E-2</v>
          </cell>
          <cell r="I32">
            <v>1.394618658971E-3</v>
          </cell>
          <cell r="J32">
            <v>1.5364063384964301E-2</v>
          </cell>
          <cell r="K32">
            <v>2.7107828491918E-2</v>
          </cell>
          <cell r="L32">
            <v>9.9397821976302501E-4</v>
          </cell>
          <cell r="M32">
            <v>1.75218333238445E-2</v>
          </cell>
          <cell r="N32">
            <v>2.0215117053382099E-2</v>
          </cell>
          <cell r="O32">
            <v>1.12610451176953E-2</v>
          </cell>
          <cell r="P32">
            <v>1.61773663185329E-2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2.4051853092982965E-4</v>
          </cell>
          <cell r="F33">
            <v>2.407872977341673E-4</v>
          </cell>
          <cell r="G33">
            <v>2.4159483059651025E-4</v>
          </cell>
          <cell r="H33">
            <v>2.7968789443297077E-2</v>
          </cell>
          <cell r="I33">
            <v>2.9188431667355432E-2</v>
          </cell>
          <cell r="J33">
            <v>2.2595014619372408E-2</v>
          </cell>
          <cell r="K33">
            <v>4.3194777816837039E-2</v>
          </cell>
          <cell r="L33">
            <v>3.334961786005633E-2</v>
          </cell>
          <cell r="M33">
            <v>3.0708884005112524E-2</v>
          </cell>
          <cell r="N33">
            <v>3.8245625964395173E-2</v>
          </cell>
          <cell r="O33">
            <v>3.4579231904496979E-2</v>
          </cell>
          <cell r="P33">
            <v>4.1079979689863946E-2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8.2142575884807117E-6</v>
          </cell>
          <cell r="F34">
            <v>4.1506603020085531E-5</v>
          </cell>
          <cell r="G34">
            <v>7.1505901721446944E-3</v>
          </cell>
          <cell r="H34">
            <v>0.13509701322184492</v>
          </cell>
          <cell r="I34">
            <v>1.1213289193148297</v>
          </cell>
          <cell r="J34">
            <v>3.0610164051304127</v>
          </cell>
          <cell r="K34">
            <v>1.9469684919385313E-5</v>
          </cell>
          <cell r="L34">
            <v>4.0156225143822083E-5</v>
          </cell>
          <cell r="M34">
            <v>8.2416469295851051E-3</v>
          </cell>
          <cell r="N34">
            <v>1.5990887857109407E-2</v>
          </cell>
          <cell r="O34">
            <v>1.6474026285758156E-2</v>
          </cell>
          <cell r="P34">
            <v>3.3092237135729424E-2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8.2142575884807032E-6</v>
          </cell>
          <cell r="F35">
            <v>4.1472704513203688E-5</v>
          </cell>
          <cell r="G35">
            <v>7.1414695214149235E-3</v>
          </cell>
          <cell r="H35">
            <v>0.13509701322184509</v>
          </cell>
          <cell r="I35">
            <v>1.1200829982933698</v>
          </cell>
          <cell r="J35">
            <v>3.0610164051304158</v>
          </cell>
          <cell r="K35">
            <v>1.9450671555206215E-5</v>
          </cell>
          <cell r="L35">
            <v>4.0156225143822083E-5</v>
          </cell>
          <cell r="M35">
            <v>8.2416469295851051E-3</v>
          </cell>
          <cell r="N35">
            <v>1.5990887857109407E-2</v>
          </cell>
          <cell r="O35">
            <v>1.6474026285758159E-2</v>
          </cell>
          <cell r="P35">
            <v>3.3092237135729424E-2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6.760905123795978E-6</v>
          </cell>
          <cell r="F36">
            <v>5.0447704508931912E-5</v>
          </cell>
          <cell r="G36">
            <v>8.5123198000005753E-3</v>
          </cell>
          <cell r="H36">
            <v>0.15528391150685228</v>
          </cell>
          <cell r="I36">
            <v>1.2459209451727253</v>
          </cell>
          <cell r="J36">
            <v>3.2914154893875831</v>
          </cell>
          <cell r="K36">
            <v>1.9469684919385313E-5</v>
          </cell>
          <cell r="L36">
            <v>4.0156225143822083E-5</v>
          </cell>
          <cell r="M36">
            <v>8.3248606785353563E-3</v>
          </cell>
          <cell r="N36">
            <v>1.6153257015274751E-2</v>
          </cell>
          <cell r="O36">
            <v>1.6640412986705704E-2</v>
          </cell>
          <cell r="P36">
            <v>3.3427441088841374E-2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6.760905123795978E-6</v>
          </cell>
          <cell r="F37">
            <v>5.0447704508931912E-5</v>
          </cell>
          <cell r="G37">
            <v>8.5123198000005753E-3</v>
          </cell>
          <cell r="H37">
            <v>0.15528391150685228</v>
          </cell>
          <cell r="I37">
            <v>1.2459209451727253</v>
          </cell>
          <cell r="J37">
            <v>3.2914154893875831</v>
          </cell>
          <cell r="K37">
            <v>1.9469684919385313E-5</v>
          </cell>
          <cell r="L37">
            <v>4.0156225143822083E-5</v>
          </cell>
          <cell r="M37">
            <v>8.3248606785353563E-3</v>
          </cell>
          <cell r="N37">
            <v>1.6153257015274751E-2</v>
          </cell>
          <cell r="O37">
            <v>1.6640412986705704E-2</v>
          </cell>
          <cell r="P37">
            <v>3.3427441088841374E-2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1.28788685245322E-3</v>
          </cell>
          <cell r="F38">
            <v>1.52839447227018E-5</v>
          </cell>
          <cell r="G38">
            <v>1.7958451517043599E-5</v>
          </cell>
          <cell r="H38">
            <v>3.1685012952493E-2</v>
          </cell>
          <cell r="I38">
            <v>3.8149622858201303E-2</v>
          </cell>
          <cell r="J38">
            <v>0.127195567642271</v>
          </cell>
          <cell r="K38">
            <v>8.0422774134209806E-6</v>
          </cell>
          <cell r="L38">
            <v>6.9413451806724297E-5</v>
          </cell>
          <cell r="M38">
            <v>7.3515818239789298E-4</v>
          </cell>
          <cell r="N38">
            <v>1.2548904620774E-3</v>
          </cell>
          <cell r="O38">
            <v>6.0529054112487599E-5</v>
          </cell>
          <cell r="P38">
            <v>2.43084556496971E-3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1.28788685245322E-3</v>
          </cell>
          <cell r="F39">
            <v>1.3014770219143359E-3</v>
          </cell>
          <cell r="G39">
            <v>1.3150644638576789E-3</v>
          </cell>
          <cell r="H39">
            <v>3.2989543925793126E-2</v>
          </cell>
          <cell r="I39">
            <v>7.015772907780328E-2</v>
          </cell>
          <cell r="J39">
            <v>0.19099880281356579</v>
          </cell>
          <cell r="K39">
            <v>2.1814377992689926E-3</v>
          </cell>
          <cell r="L39">
            <v>2.193801560025993E-3</v>
          </cell>
          <cell r="M39">
            <v>1.1269013702031004E-3</v>
          </cell>
          <cell r="N39">
            <v>2.0451383076572432E-3</v>
          </cell>
          <cell r="O39">
            <v>1.806948412045147E-3</v>
          </cell>
          <cell r="P39">
            <v>3.7297582821342605E-3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5.8514719370867784E-4</v>
          </cell>
          <cell r="H40">
            <v>2.2912836198091523E-4</v>
          </cell>
          <cell r="I40">
            <v>4.1513760701433218E-4</v>
          </cell>
          <cell r="J40">
            <v>3.4312748944051393E-4</v>
          </cell>
          <cell r="K40">
            <v>3.9563807169399435E-4</v>
          </cell>
          <cell r="L40">
            <v>1.1012448048650096E-3</v>
          </cell>
          <cell r="M40">
            <v>5.7462191604813338E-4</v>
          </cell>
          <cell r="N40">
            <v>1.150063529067762E-3</v>
          </cell>
          <cell r="O40">
            <v>9.0372687309353441E-4</v>
          </cell>
          <cell r="P40">
            <v>2.0242221552873763E-3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1.6480091409712706E-4</v>
          </cell>
          <cell r="H41">
            <v>5.9758491233125201E-5</v>
          </cell>
          <cell r="I41">
            <v>1.0403828148590701E-4</v>
          </cell>
          <cell r="J41">
            <v>8.4789044806143432E-5</v>
          </cell>
          <cell r="K41">
            <v>9.9414890767488058E-5</v>
          </cell>
          <cell r="L41">
            <v>2.9109803471700309E-4</v>
          </cell>
          <cell r="M41">
            <v>1.4946352903348972E-4</v>
          </cell>
          <cell r="N41">
            <v>3.0500670510260009E-4</v>
          </cell>
          <cell r="O41">
            <v>2.3750185079591876E-4</v>
          </cell>
          <cell r="P41">
            <v>5.4374349551175301E-4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6.920916170583791E-5</v>
          </cell>
          <cell r="H42">
            <v>2.7309150712587489E-5</v>
          </cell>
          <cell r="I42">
            <v>5.0070970796299157E-5</v>
          </cell>
          <cell r="J42">
            <v>4.1448765547339829E-5</v>
          </cell>
          <cell r="K42">
            <v>4.6061371394148283E-5</v>
          </cell>
          <cell r="L42">
            <v>1.2450223889705019E-4</v>
          </cell>
          <cell r="M42">
            <v>6.321123172409483E-5</v>
          </cell>
          <cell r="N42">
            <v>1.2876002753545111E-4</v>
          </cell>
          <cell r="O42">
            <v>1.0000791635517023E-4</v>
          </cell>
          <cell r="P42">
            <v>2.2386908055441573E-4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3.8299032413092515E-5</v>
          </cell>
          <cell r="H43">
            <v>2.2179439498383479E-5</v>
          </cell>
          <cell r="I43">
            <v>3.7061677706861498E-5</v>
          </cell>
          <cell r="J43">
            <v>3.1931584346216397E-5</v>
          </cell>
          <cell r="K43">
            <v>3.555118201227057E-5</v>
          </cell>
          <cell r="L43">
            <v>7.6849200970384129E-5</v>
          </cell>
          <cell r="M43">
            <v>4.6944485997767004E-5</v>
          </cell>
          <cell r="N43">
            <v>8.1482657028974037E-5</v>
          </cell>
          <cell r="O43">
            <v>6.9024847391414412E-5</v>
          </cell>
          <cell r="P43">
            <v>1.2953093106656075E-4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6.9649018540193588E-5</v>
          </cell>
          <cell r="H44">
            <v>2.7382680815187876E-5</v>
          </cell>
          <cell r="I44">
            <v>5.0680712713089625E-5</v>
          </cell>
          <cell r="J44">
            <v>4.1983035182345258E-5</v>
          </cell>
          <cell r="K44">
            <v>4.7944106484754459E-5</v>
          </cell>
          <cell r="L44">
            <v>1.3246136891310176E-4</v>
          </cell>
          <cell r="M44">
            <v>6.8224929720956732E-5</v>
          </cell>
          <cell r="N44">
            <v>1.3795041445265421E-4</v>
          </cell>
          <cell r="O44">
            <v>1.0785036552218256E-4</v>
          </cell>
          <cell r="P44">
            <v>2.3921459066525742E-4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9.147253564605451E-5</v>
          </cell>
          <cell r="H45">
            <v>3.4001852428998978E-5</v>
          </cell>
          <cell r="I45">
            <v>6.3183821776010109E-5</v>
          </cell>
          <cell r="J45">
            <v>5.2259416148163945E-5</v>
          </cell>
          <cell r="K45">
            <v>6.2357863818058153E-5</v>
          </cell>
          <cell r="L45">
            <v>1.8664717747760931E-4</v>
          </cell>
          <cell r="M45">
            <v>9.6275022237162628E-5</v>
          </cell>
          <cell r="N45">
            <v>1.9298219746960297E-4</v>
          </cell>
          <cell r="O45">
            <v>1.5140372495362931E-4</v>
          </cell>
          <cell r="P45">
            <v>3.4795757506843046E-4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8.2470473016092917E-5</v>
          </cell>
          <cell r="H46">
            <v>3.1188205695940715E-5</v>
          </cell>
          <cell r="I46">
            <v>6.0008433660859717E-5</v>
          </cell>
          <cell r="J46">
            <v>4.92464409013703E-5</v>
          </cell>
          <cell r="K46">
            <v>5.8209646426521643E-5</v>
          </cell>
          <cell r="L46">
            <v>1.6507410032375451E-4</v>
          </cell>
          <cell r="M46">
            <v>8.724344927232593E-5</v>
          </cell>
          <cell r="N46">
            <v>1.7504582646714513E-4</v>
          </cell>
          <cell r="O46">
            <v>1.3786112950323789E-4</v>
          </cell>
          <cell r="P46">
            <v>3.1592626879696945E-4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6.9206888230489595E-5</v>
          </cell>
          <cell r="H47">
            <v>2.7299135591690244E-5</v>
          </cell>
          <cell r="I47">
            <v>5.0081390070830085E-5</v>
          </cell>
          <cell r="J47">
            <v>4.1458100140904787E-5</v>
          </cell>
          <cell r="K47">
            <v>4.6087610827569007E-5</v>
          </cell>
          <cell r="L47">
            <v>1.2460089433388472E-4</v>
          </cell>
          <cell r="M47">
            <v>6.3247509019535573E-5</v>
          </cell>
          <cell r="N47">
            <v>1.288231760975854E-4</v>
          </cell>
          <cell r="O47">
            <v>1.0006360166162832E-4</v>
          </cell>
          <cell r="P47">
            <v>2.2396211048699623E-4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0.51616639166180456</v>
          </cell>
          <cell r="K48">
            <v>0.50358792210100878</v>
          </cell>
          <cell r="L48">
            <v>0.51168385993012677</v>
          </cell>
          <cell r="M48">
            <v>0.52709893257494023</v>
          </cell>
          <cell r="N48">
            <v>2.610415618224351</v>
          </cell>
          <cell r="O48">
            <v>2.6117952169427894</v>
          </cell>
          <cell r="P48">
            <v>2.6065907601529212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0.5213801935977822</v>
          </cell>
          <cell r="K49">
            <v>0.50867466878889755</v>
          </cell>
          <cell r="L49">
            <v>0.51685238376780451</v>
          </cell>
          <cell r="M49">
            <v>0.53242316421711144</v>
          </cell>
          <cell r="N49">
            <v>2.6367834527518705</v>
          </cell>
          <cell r="O49">
            <v>2.6381769868109002</v>
          </cell>
          <cell r="P49">
            <v>2.6329199597504256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3.3905523859135902E-7</v>
          </cell>
          <cell r="I50">
            <v>9.3552269596095203E-7</v>
          </cell>
          <cell r="J50">
            <v>3.8879490666795399E-2</v>
          </cell>
          <cell r="K50">
            <v>6.35987679912927E-6</v>
          </cell>
          <cell r="L50">
            <v>1.35387823446183E-5</v>
          </cell>
          <cell r="M50">
            <v>2.0945254161532298E-5</v>
          </cell>
          <cell r="N50">
            <v>0.112102780066288</v>
          </cell>
          <cell r="O50">
            <v>2.07296962786747E-2</v>
          </cell>
          <cell r="P50">
            <v>7.9211418978179202E-5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3.3905523859135902E-7</v>
          </cell>
          <cell r="I51">
            <v>1.27457793455231E-6</v>
          </cell>
          <cell r="J51">
            <v>3.8880765244729998E-2</v>
          </cell>
          <cell r="K51">
            <v>3.8887125121529101E-2</v>
          </cell>
          <cell r="L51">
            <v>3.89006639038737E-2</v>
          </cell>
          <cell r="M51">
            <v>3.8921609158035303E-2</v>
          </cell>
          <cell r="N51">
            <v>0.15102438922432301</v>
          </cell>
          <cell r="O51">
            <v>0.171753978017846</v>
          </cell>
          <cell r="P51">
            <v>0.171832957866738</v>
          </cell>
        </row>
        <row r="52">
          <cell r="B52" t="str">
            <v>ENUC_SMR_GOE_II</v>
          </cell>
          <cell r="C52" t="str">
            <v>VAR_fout</v>
          </cell>
          <cell r="D52" t="str">
            <v>LTH</v>
          </cell>
          <cell r="J52"/>
          <cell r="K52">
            <v>1.9926783609501515E-2</v>
          </cell>
          <cell r="L52">
            <v>6.2409563507785544E-2</v>
          </cell>
          <cell r="M52">
            <v>6.1587108074463916E-2</v>
          </cell>
          <cell r="N52">
            <v>5.3117980004750279E-2</v>
          </cell>
          <cell r="O52">
            <v>5.0009363426322895E-2</v>
          </cell>
          <cell r="P52">
            <v>4.519063078901743E-2</v>
          </cell>
        </row>
        <row r="53">
          <cell r="B53" t="str">
            <v>ENUC_SMR_GOE_II</v>
          </cell>
          <cell r="C53" t="str">
            <v>VAR_fout</v>
          </cell>
          <cell r="D53" t="str">
            <v>ELC</v>
          </cell>
          <cell r="J53"/>
          <cell r="K53">
            <v>3.6725876744902623E-2</v>
          </cell>
          <cell r="L53">
            <v>0.10495341592078897</v>
          </cell>
          <cell r="M53">
            <v>0.10927533520276086</v>
          </cell>
          <cell r="N53">
            <v>0.1061506301764726</v>
          </cell>
          <cell r="O53">
            <v>0.11084139485764381</v>
          </cell>
          <cell r="P53">
            <v>0.10738057455009123</v>
          </cell>
        </row>
        <row r="54">
          <cell r="B54" t="str">
            <v>ENUC_SMR_GOE_II</v>
          </cell>
          <cell r="C54" t="str">
            <v>VAR_fin</v>
          </cell>
          <cell r="D54" t="str">
            <v>URN</v>
          </cell>
          <cell r="J54"/>
          <cell r="K54">
            <v>0.11961904641186549</v>
          </cell>
          <cell r="L54">
            <v>0.34427220951785925</v>
          </cell>
          <cell r="M54">
            <v>0.35694116964316019</v>
          </cell>
          <cell r="N54">
            <v>0.34375178624536479</v>
          </cell>
          <cell r="O54">
            <v>0.35651680481713482</v>
          </cell>
          <cell r="P54">
            <v>0.34393487315413424</v>
          </cell>
        </row>
        <row r="55">
          <cell r="B55" t="str">
            <v>ENUC_SMR_GOE_II</v>
          </cell>
          <cell r="C55" t="str">
            <v>VAR_ncap</v>
          </cell>
          <cell r="D55" t="str">
            <v>-</v>
          </cell>
          <cell r="J55"/>
          <cell r="K55">
            <v>4.2635427981794396E-3</v>
          </cell>
          <cell r="L55">
            <v>1.56801858525246E-7</v>
          </cell>
          <cell r="M55">
            <v>1.6805837363851701E-7</v>
          </cell>
          <cell r="N55">
            <v>3.0504901851127198E-7</v>
          </cell>
          <cell r="O55">
            <v>1.32064535472588E-6</v>
          </cell>
        </row>
        <row r="56">
          <cell r="B56" t="str">
            <v>ENUC_SMR_GOE_II</v>
          </cell>
          <cell r="C56" t="str">
            <v>VAR_cap</v>
          </cell>
          <cell r="D56" t="str">
            <v>-</v>
          </cell>
          <cell r="J56"/>
          <cell r="K56">
            <v>1.35160143639143E-3</v>
          </cell>
          <cell r="L56">
            <v>4.2635427981794396E-3</v>
          </cell>
          <cell r="M56">
            <v>4.2637439916314501E-3</v>
          </cell>
          <cell r="N56">
            <v>4.2638676584115997E-3</v>
          </cell>
          <cell r="O56">
            <v>4.2645913700876496E-3</v>
          </cell>
          <cell r="P56">
            <v>4.2654933527848399E-3</v>
          </cell>
        </row>
        <row r="57">
          <cell r="B57" t="str">
            <v>ITOT-EBAT</v>
          </cell>
          <cell r="C57" t="str">
            <v>VAR_fout</v>
          </cell>
          <cell r="D57" t="str">
            <v>AUX_ITOT-EBAT_OUT</v>
          </cell>
          <cell r="E57">
            <v>5.853995000378706E-4</v>
          </cell>
          <cell r="F57">
            <v>5.84816615671363E-4</v>
          </cell>
          <cell r="G57">
            <v>5.8686531361179246E-4</v>
          </cell>
          <cell r="H57">
            <v>4.8641716733144526E-2</v>
          </cell>
          <cell r="I57">
            <v>0.13932032944279105</v>
          </cell>
          <cell r="J57">
            <v>0.17247413038417009</v>
          </cell>
          <cell r="K57">
            <v>0.18280116480130057</v>
          </cell>
          <cell r="L57">
            <v>0.26202939551999221</v>
          </cell>
          <cell r="M57">
            <v>0.3135045551883523</v>
          </cell>
          <cell r="N57">
            <v>0.28028614660864271</v>
          </cell>
          <cell r="O57">
            <v>0.32990569060075708</v>
          </cell>
          <cell r="P57">
            <v>0.29964697577227872</v>
          </cell>
        </row>
        <row r="58">
          <cell r="B58" t="str">
            <v>ITOT-EBAT</v>
          </cell>
          <cell r="C58" t="str">
            <v>VAR_fout</v>
          </cell>
          <cell r="D58" t="str">
            <v>ITOT_ELC</v>
          </cell>
          <cell r="E58">
            <v>5.8539950003787017E-4</v>
          </cell>
          <cell r="F58">
            <v>5.8481661567136225E-4</v>
          </cell>
          <cell r="G58">
            <v>5.8686531361179181E-4</v>
          </cell>
          <cell r="H58">
            <v>4.8641716733144484E-2</v>
          </cell>
          <cell r="I58">
            <v>0.13932032944279091</v>
          </cell>
          <cell r="J58">
            <v>0.17247413038416987</v>
          </cell>
          <cell r="K58">
            <v>0.18280116480130043</v>
          </cell>
          <cell r="L58">
            <v>0.2620293955199921</v>
          </cell>
          <cell r="M58">
            <v>0.31350455518835196</v>
          </cell>
          <cell r="N58">
            <v>0.28028614660864226</v>
          </cell>
          <cell r="O58">
            <v>0.3299056906007567</v>
          </cell>
          <cell r="P58">
            <v>0.29964697577227856</v>
          </cell>
        </row>
        <row r="59">
          <cell r="B59" t="str">
            <v>ITOT-EBAT</v>
          </cell>
          <cell r="C59" t="str">
            <v>VAR_fin</v>
          </cell>
          <cell r="D59" t="str">
            <v>ITOT_ELC</v>
          </cell>
          <cell r="E59">
            <v>6.4756048521251485E-4</v>
          </cell>
          <cell r="F59">
            <v>6.4696430757003669E-4</v>
          </cell>
          <cell r="G59">
            <v>6.4913298881108734E-4</v>
          </cell>
          <cell r="H59">
            <v>5.3791267714533159E-2</v>
          </cell>
          <cell r="I59">
            <v>0.15406955300037548</v>
          </cell>
          <cell r="J59">
            <v>0.19073310127707693</v>
          </cell>
          <cell r="K59">
            <v>0.20215342456867103</v>
          </cell>
          <cell r="L59">
            <v>0.28976938230605093</v>
          </cell>
          <cell r="M59">
            <v>0.34669377832034071</v>
          </cell>
          <cell r="N59">
            <v>0.30995901781971191</v>
          </cell>
          <cell r="O59">
            <v>0.36483131769695193</v>
          </cell>
          <cell r="P59">
            <v>0.33136948582115255</v>
          </cell>
        </row>
        <row r="60">
          <cell r="B60" t="str">
            <v>ITOT-EBAT</v>
          </cell>
          <cell r="C60" t="str">
            <v>VAR_fin</v>
          </cell>
          <cell r="D60" t="str">
            <v>AUX_ITOT-EBAT_IN</v>
          </cell>
          <cell r="E60">
            <v>6.4756048521251485E-4</v>
          </cell>
          <cell r="F60">
            <v>6.4696430757003669E-4</v>
          </cell>
          <cell r="G60">
            <v>6.4913298881108734E-4</v>
          </cell>
          <cell r="H60">
            <v>5.3791267714533159E-2</v>
          </cell>
          <cell r="I60">
            <v>0.15406955300037548</v>
          </cell>
          <cell r="J60">
            <v>0.19073310127707693</v>
          </cell>
          <cell r="K60">
            <v>0.20215342456867103</v>
          </cell>
          <cell r="L60">
            <v>0.28976938230605093</v>
          </cell>
          <cell r="M60">
            <v>0.34669377832034071</v>
          </cell>
          <cell r="N60">
            <v>0.30995901781971191</v>
          </cell>
          <cell r="O60">
            <v>0.36483131769695193</v>
          </cell>
          <cell r="P60">
            <v>0.33136948582115255</v>
          </cell>
        </row>
        <row r="61">
          <cell r="B61" t="str">
            <v>ITOT-EBAT</v>
          </cell>
          <cell r="C61" t="str">
            <v>VAR_ncap</v>
          </cell>
          <cell r="D61" t="str">
            <v>-</v>
          </cell>
          <cell r="E61">
            <v>2.3751466663543501E-4</v>
          </cell>
          <cell r="F61">
            <v>3.7687888894827002E-7</v>
          </cell>
          <cell r="G61">
            <v>1.02739504792965E-6</v>
          </cell>
          <cell r="H61">
            <v>3.9589959517115803E-2</v>
          </cell>
          <cell r="I61">
            <v>4.1053849919566801E-2</v>
          </cell>
          <cell r="J61">
            <v>6.7685832195932993E-2</v>
          </cell>
          <cell r="K61">
            <v>4.8280848476276898E-4</v>
          </cell>
          <cell r="L61">
            <v>8.3810436607107894E-2</v>
          </cell>
          <cell r="M61">
            <v>4.9706177447628001E-2</v>
          </cell>
          <cell r="N61">
            <v>2.2247570332530799E-2</v>
          </cell>
          <cell r="O61">
            <v>0.105388913708375</v>
          </cell>
          <cell r="P61">
            <v>2.3499673648155E-3</v>
          </cell>
        </row>
        <row r="62">
          <cell r="B62" t="str">
            <v>ITOT-EBAT</v>
          </cell>
          <cell r="C62" t="str">
            <v>VAR_cap</v>
          </cell>
          <cell r="D62" t="str">
            <v>-</v>
          </cell>
          <cell r="E62">
            <v>2.3962544248167032E-4</v>
          </cell>
          <cell r="F62">
            <v>2.398947597965639E-4</v>
          </cell>
          <cell r="G62">
            <v>2.4070160226788946E-4</v>
          </cell>
          <cell r="H62">
            <v>3.9764794554597485E-2</v>
          </cell>
          <cell r="I62">
            <v>8.0644134204006887E-2</v>
          </cell>
          <cell r="J62">
            <v>0.11705323815413926</v>
          </cell>
          <cell r="K62">
            <v>8.9455273884258002E-2</v>
          </cell>
          <cell r="L62">
            <v>0.10741402781629592</v>
          </cell>
          <cell r="M62">
            <v>0.13373346998162527</v>
          </cell>
          <cell r="N62">
            <v>0.11489292217453416</v>
          </cell>
          <cell r="O62">
            <v>0.13644010410414506</v>
          </cell>
          <cell r="P62">
            <v>0.12275207648653146</v>
          </cell>
        </row>
        <row r="63">
          <cell r="B63" t="str">
            <v>EWSTINCCS</v>
          </cell>
          <cell r="C63" t="str">
            <v>VAR_fout</v>
          </cell>
          <cell r="D63" t="str">
            <v>ELC35</v>
          </cell>
          <cell r="J63">
            <v>2.2044262790574614</v>
          </cell>
          <cell r="K63">
            <v>4.2715844108797576</v>
          </cell>
          <cell r="L63">
            <v>4.4441162837805051</v>
          </cell>
          <cell r="M63">
            <v>4.4441163465312359</v>
          </cell>
          <cell r="N63">
            <v>4.4441160928217585</v>
          </cell>
          <cell r="O63">
            <v>4.4441157915913756</v>
          </cell>
          <cell r="P63">
            <v>4.4441160600274365</v>
          </cell>
        </row>
        <row r="64">
          <cell r="B64" t="str">
            <v>EWSTINCCS</v>
          </cell>
          <cell r="C64" t="str">
            <v>VAR_fout</v>
          </cell>
          <cell r="D64" t="str">
            <v>CO2_O</v>
          </cell>
          <cell r="J64">
            <v>565.93597673386319</v>
          </cell>
          <cell r="K64">
            <v>1096.6314994239669</v>
          </cell>
          <cell r="L64">
            <v>1140.9251076681744</v>
          </cell>
          <cell r="M64">
            <v>1140.9251237779874</v>
          </cell>
          <cell r="N64">
            <v>1140.9250586438891</v>
          </cell>
          <cell r="O64">
            <v>1140.9249813098836</v>
          </cell>
          <cell r="P64">
            <v>1140.9250502246962</v>
          </cell>
        </row>
        <row r="65">
          <cell r="B65" t="str">
            <v>EWSTINCCS</v>
          </cell>
          <cell r="C65" t="str">
            <v>VAR_fout</v>
          </cell>
          <cell r="D65" t="str">
            <v>CO2</v>
          </cell>
          <cell r="J65">
            <v>-565.93597673386296</v>
          </cell>
          <cell r="K65">
            <v>-1096.6314994239699</v>
          </cell>
          <cell r="L65">
            <v>-1140.9251076681701</v>
          </cell>
          <cell r="M65">
            <v>-1140.9251237779899</v>
          </cell>
          <cell r="N65">
            <v>-1140.92505864389</v>
          </cell>
          <cell r="O65">
            <v>-1140.92498130988</v>
          </cell>
          <cell r="P65">
            <v>-1140.9250502247</v>
          </cell>
        </row>
        <row r="66">
          <cell r="B66" t="str">
            <v>EWSTINCCS</v>
          </cell>
          <cell r="C66" t="str">
            <v>VAR_fout</v>
          </cell>
          <cell r="D66" t="str">
            <v>CO2_E</v>
          </cell>
          <cell r="J66">
            <v>611.19100338878195</v>
          </cell>
          <cell r="K66">
            <v>1172.5975767810901</v>
          </cell>
          <cell r="L66">
            <v>1207.99911348451</v>
          </cell>
          <cell r="M66">
            <v>1207.9991305414001</v>
          </cell>
          <cell r="N66">
            <v>1207.9990615781301</v>
          </cell>
          <cell r="O66">
            <v>1207.99897969772</v>
          </cell>
          <cell r="P66">
            <v>1207.9990526639799</v>
          </cell>
        </row>
        <row r="67">
          <cell r="B67" t="str">
            <v>EWSTINCCS</v>
          </cell>
          <cell r="C67" t="str">
            <v>VAR_fin</v>
          </cell>
          <cell r="D67" t="str">
            <v>EWST</v>
          </cell>
          <cell r="J67">
            <v>6.5861099503101546</v>
          </cell>
          <cell r="K67">
            <v>12.635749749796203</v>
          </cell>
          <cell r="L67">
            <v>13.017231826341696</v>
          </cell>
          <cell r="M67">
            <v>13.017232010144459</v>
          </cell>
          <cell r="N67">
            <v>13.01723126700568</v>
          </cell>
          <cell r="O67">
            <v>13.017230384673763</v>
          </cell>
          <cell r="P67">
            <v>13.017231170948056</v>
          </cell>
        </row>
        <row r="68">
          <cell r="B68" t="str">
            <v>EWSTINCCS</v>
          </cell>
          <cell r="C68" t="str">
            <v>VAR_ncap</v>
          </cell>
          <cell r="D68" t="str">
            <v>-</v>
          </cell>
          <cell r="J68">
            <v>0.136201546895767</v>
          </cell>
          <cell r="K68">
            <v>2.95724173085944E-2</v>
          </cell>
          <cell r="L68">
            <v>1.6895798878137901E-5</v>
          </cell>
          <cell r="M68">
            <v>2.38908047506483E-7</v>
          </cell>
          <cell r="N68">
            <v>8.4232447416763504E-7</v>
          </cell>
          <cell r="O68">
            <v>2.1321825709200899E-2</v>
          </cell>
          <cell r="P68">
            <v>0.114879626642082</v>
          </cell>
        </row>
        <row r="69">
          <cell r="B69" t="str">
            <v>EWSTINCCS</v>
          </cell>
          <cell r="C69" t="str">
            <v>VAR_cap</v>
          </cell>
          <cell r="D69" t="str">
            <v>-</v>
          </cell>
          <cell r="J69">
            <v>0.136201546895767</v>
          </cell>
          <cell r="K69">
            <v>0.16577393857508591</v>
          </cell>
          <cell r="L69">
            <v>0.16579080219758746</v>
          </cell>
          <cell r="M69">
            <v>0.16579093020076144</v>
          </cell>
          <cell r="N69">
            <v>0.16579155227475023</v>
          </cell>
          <cell r="O69">
            <v>0.16579081801036744</v>
          </cell>
          <cell r="P69">
            <v>0.1657912101430189</v>
          </cell>
        </row>
        <row r="70">
          <cell r="B70" t="str">
            <v>D-RES_LTH</v>
          </cell>
          <cell r="C70" t="str">
            <v>VAR_fout</v>
          </cell>
          <cell r="D70" t="str">
            <v>RHNS_LTH_DH</v>
          </cell>
          <cell r="F70">
            <v>5.4452890295592381E-2</v>
          </cell>
          <cell r="G70">
            <v>7.0582829582164927E-2</v>
          </cell>
          <cell r="H70">
            <v>0.11352520299245347</v>
          </cell>
          <cell r="I70">
            <v>0.1768466872395659</v>
          </cell>
          <cell r="J70">
            <v>0.25171274282773087</v>
          </cell>
          <cell r="K70">
            <v>0.34417991344494997</v>
          </cell>
          <cell r="L70">
            <v>0.4563618618896052</v>
          </cell>
          <cell r="M70">
            <v>0.47964138407664331</v>
          </cell>
          <cell r="N70">
            <v>0.50410847464512365</v>
          </cell>
          <cell r="O70">
            <v>0.52982406055116082</v>
          </cell>
          <cell r="P70">
            <v>0.55685306128843559</v>
          </cell>
        </row>
        <row r="71">
          <cell r="B71" t="str">
            <v>D-RES_LTH</v>
          </cell>
          <cell r="C71" t="str">
            <v>VAR_fout</v>
          </cell>
          <cell r="D71" t="str">
            <v>RHEM_LTH_DH</v>
          </cell>
          <cell r="E71">
            <v>2.0535394140981311</v>
          </cell>
          <cell r="F71">
            <v>3.8269937246239758</v>
          </cell>
          <cell r="G71">
            <v>3.9573270292637144</v>
          </cell>
          <cell r="H71">
            <v>3.196985679656438</v>
          </cell>
          <cell r="I71">
            <v>3.1523453325862141</v>
          </cell>
          <cell r="J71">
            <v>2.9612332772868437</v>
          </cell>
          <cell r="K71">
            <v>3.7812799323579074</v>
          </cell>
          <cell r="L71">
            <v>3.7519665250539096</v>
          </cell>
          <cell r="M71">
            <v>3.614106920105689</v>
          </cell>
          <cell r="N71">
            <v>3.4760786664134233</v>
          </cell>
          <cell r="O71">
            <v>3.4776940510399075</v>
          </cell>
          <cell r="P71">
            <v>2.3008912550037643</v>
          </cell>
        </row>
        <row r="72">
          <cell r="B72" t="str">
            <v>D-RES_LTH</v>
          </cell>
          <cell r="C72" t="str">
            <v>VAR_fout</v>
          </cell>
          <cell r="D72" t="str">
            <v>RHES_LTH_DH</v>
          </cell>
          <cell r="E72">
            <v>1.8995333075234873</v>
          </cell>
          <cell r="F72">
            <v>3.5391862326945689</v>
          </cell>
          <cell r="G72">
            <v>3.517847371126483</v>
          </cell>
          <cell r="H72">
            <v>1.7558188817007065</v>
          </cell>
          <cell r="I72">
            <v>1.7557585501794772</v>
          </cell>
          <cell r="J72">
            <v>2.5040558506260941</v>
          </cell>
          <cell r="K72">
            <v>2.6813691324608233</v>
          </cell>
          <cell r="L72">
            <v>2.5793694232129432</v>
          </cell>
          <cell r="M72">
            <v>2.4124971864800751</v>
          </cell>
          <cell r="N72">
            <v>2.2793175436479287</v>
          </cell>
          <cell r="O72">
            <v>2.280208201418207</v>
          </cell>
          <cell r="P72">
            <v>2.1244745934488689</v>
          </cell>
        </row>
        <row r="73">
          <cell r="B73" t="str">
            <v>D-RES_LTH</v>
          </cell>
          <cell r="C73" t="str">
            <v>VAR_fout</v>
          </cell>
          <cell r="D73" t="str">
            <v>RHSA_LTH</v>
          </cell>
          <cell r="E73">
            <v>4.3869288577751933</v>
          </cell>
          <cell r="F73">
            <v>1.7816910561010353</v>
          </cell>
          <cell r="G73">
            <v>1.7816911333536825</v>
          </cell>
          <cell r="H73">
            <v>1.7816912094518358</v>
          </cell>
          <cell r="I73">
            <v>1.7816913164616992</v>
          </cell>
          <cell r="J73">
            <v>1.7816915379184219</v>
          </cell>
          <cell r="K73">
            <v>1.7816910751096873</v>
          </cell>
          <cell r="L73">
            <v>1.7816902726484645</v>
          </cell>
          <cell r="M73">
            <v>1.7816900291254301</v>
          </cell>
          <cell r="N73">
            <v>1.7816899048677788</v>
          </cell>
          <cell r="O73">
            <v>1.7816903146684577</v>
          </cell>
          <cell r="P73">
            <v>1.7816928671592953</v>
          </cell>
        </row>
        <row r="74">
          <cell r="B74" t="str">
            <v>D-RES_LTH</v>
          </cell>
          <cell r="C74" t="str">
            <v>VAR_fout</v>
          </cell>
          <cell r="D74" t="str">
            <v>RHNM_LTH_DH</v>
          </cell>
          <cell r="F74">
            <v>0.35008157300835224</v>
          </cell>
          <cell r="G74">
            <v>0.38254351759003941</v>
          </cell>
          <cell r="H74">
            <v>0.44347254011914883</v>
          </cell>
          <cell r="I74">
            <v>0.51410631646701499</v>
          </cell>
          <cell r="J74">
            <v>0.59599031970343352</v>
          </cell>
          <cell r="K74">
            <v>0.69091539415097969</v>
          </cell>
          <cell r="L74">
            <v>0.80095894081524655</v>
          </cell>
          <cell r="M74">
            <v>0.9285297108137488</v>
          </cell>
          <cell r="N74">
            <v>1.0764200285865688</v>
          </cell>
          <cell r="O74">
            <v>1.2478657082495286</v>
          </cell>
          <cell r="P74">
            <v>1.4466205446234515</v>
          </cell>
        </row>
        <row r="75">
          <cell r="B75" t="str">
            <v>D-RES_LTH</v>
          </cell>
          <cell r="C75" t="str">
            <v>VAR_fin</v>
          </cell>
          <cell r="D75" t="str">
            <v>LTH</v>
          </cell>
          <cell r="E75">
            <v>9.2187297951661797</v>
          </cell>
          <cell r="F75">
            <v>10.558876295818262</v>
          </cell>
          <cell r="G75">
            <v>10.709217386882885</v>
          </cell>
          <cell r="H75">
            <v>8.0121667576024418</v>
          </cell>
          <cell r="I75">
            <v>8.0804287669658539</v>
          </cell>
          <cell r="J75">
            <v>8.8295851951847553</v>
          </cell>
          <cell r="K75">
            <v>10.084960404706061</v>
          </cell>
          <cell r="L75">
            <v>10.146735211613874</v>
          </cell>
          <cell r="M75">
            <v>9.9801034098554204</v>
          </cell>
          <cell r="N75">
            <v>9.8730624446260595</v>
          </cell>
          <cell r="O75">
            <v>10.08927380343448</v>
          </cell>
          <cell r="P75">
            <v>8.8908230616109307</v>
          </cell>
        </row>
        <row r="76">
          <cell r="B76" t="str">
            <v>D-RES_LTH</v>
          </cell>
          <cell r="C76" t="str">
            <v>VAR_ncap</v>
          </cell>
          <cell r="D76" t="str">
            <v>-</v>
          </cell>
          <cell r="E76">
            <v>0.62767217735457104</v>
          </cell>
          <cell r="F76">
            <v>3.3028479100878E-2</v>
          </cell>
          <cell r="G76">
            <v>3.46977623052555E-3</v>
          </cell>
          <cell r="H76">
            <v>6.2935183101130599E-3</v>
          </cell>
          <cell r="I76">
            <v>1.33761450103512E-2</v>
          </cell>
          <cell r="J76">
            <v>1.50773948713786E-2</v>
          </cell>
          <cell r="K76">
            <v>7.2696596767086097E-3</v>
          </cell>
          <cell r="L76">
            <v>2.0352697141538301E-2</v>
          </cell>
          <cell r="M76">
            <v>1.2752407241805199E-2</v>
          </cell>
          <cell r="N76">
            <v>1.36786282288141E-2</v>
          </cell>
          <cell r="O76">
            <v>1.2755969011119601E-2</v>
          </cell>
          <cell r="P76">
            <v>1.32629180194117E-2</v>
          </cell>
        </row>
        <row r="77">
          <cell r="B77" t="str">
            <v>D-RES_LTH</v>
          </cell>
          <cell r="C77" t="str">
            <v>VAR_cap</v>
          </cell>
          <cell r="D77" t="str">
            <v>-</v>
          </cell>
          <cell r="E77">
            <v>0.62767217735457104</v>
          </cell>
          <cell r="F77">
            <v>0.66070065645544895</v>
          </cell>
          <cell r="G77">
            <v>0.66417043268597498</v>
          </cell>
          <cell r="H77">
            <v>0.67046395099608802</v>
          </cell>
          <cell r="I77">
            <v>0.68384009600643902</v>
          </cell>
          <cell r="J77">
            <v>0.69891749087781796</v>
          </cell>
          <cell r="K77">
            <v>0.70618715055452597</v>
          </cell>
          <cell r="L77">
            <v>0.72653984769606506</v>
          </cell>
          <cell r="M77">
            <v>0.73929225493786999</v>
          </cell>
          <cell r="N77">
            <v>0.75297088316668404</v>
          </cell>
          <cell r="O77">
            <v>0.76572685217780301</v>
          </cell>
          <cell r="P77">
            <v>0.77898977019721505</v>
          </cell>
        </row>
        <row r="78">
          <cell r="B78" t="str">
            <v>RHES-SHSTG-CHPNGA</v>
          </cell>
          <cell r="C78" t="str">
            <v>VAR_fout</v>
          </cell>
          <cell r="D78" t="str">
            <v>RHES_LTH_CHPNGA</v>
          </cell>
          <cell r="E78">
            <v>5.4215407918102657E-3</v>
          </cell>
          <cell r="F78">
            <v>4.6271009744680728E-5</v>
          </cell>
          <cell r="G78">
            <v>1.8106400263793098E-3</v>
          </cell>
          <cell r="H78">
            <v>3.4495760882761054E-3</v>
          </cell>
          <cell r="I78">
            <v>6.6460371375888921E-3</v>
          </cell>
          <cell r="J78">
            <v>9.3713380876070797E-4</v>
          </cell>
          <cell r="K78">
            <v>8.3559538917508469E-5</v>
          </cell>
          <cell r="L78">
            <v>1.126143397344122E-4</v>
          </cell>
          <cell r="M78">
            <v>1.066806296409005E-3</v>
          </cell>
          <cell r="N78">
            <v>1.8372528058827136E-3</v>
          </cell>
          <cell r="O78">
            <v>1.6049425601741753E-3</v>
          </cell>
          <cell r="P78">
            <v>3.4542554482302301E-3</v>
          </cell>
        </row>
        <row r="79">
          <cell r="B79" t="str">
            <v>RHES-SHSTG-CHPNGA</v>
          </cell>
          <cell r="C79" t="str">
            <v>VAR_fout</v>
          </cell>
          <cell r="D79" t="str">
            <v>AUX_RES_CHPNGA_OUT</v>
          </cell>
          <cell r="E79">
            <v>5.4215407918102804E-3</v>
          </cell>
          <cell r="F79">
            <v>4.6240182956043447E-5</v>
          </cell>
          <cell r="G79">
            <v>1.8087559056442666E-3</v>
          </cell>
          <cell r="H79">
            <v>3.4495760882761054E-3</v>
          </cell>
          <cell r="I79">
            <v>6.6399342568381325E-3</v>
          </cell>
          <cell r="J79">
            <v>9.3713380876071122E-4</v>
          </cell>
          <cell r="K79">
            <v>8.3491327049004731E-5</v>
          </cell>
          <cell r="L79">
            <v>1.1261433973441233E-4</v>
          </cell>
          <cell r="M79">
            <v>1.0668062964090056E-3</v>
          </cell>
          <cell r="N79">
            <v>1.837252805882716E-3</v>
          </cell>
          <cell r="O79">
            <v>1.6049425601741768E-3</v>
          </cell>
          <cell r="P79">
            <v>3.4542554482302344E-3</v>
          </cell>
        </row>
        <row r="80">
          <cell r="B80" t="str">
            <v>RHES-SHSTG-CHPNGA</v>
          </cell>
          <cell r="C80" t="str">
            <v>VAR_fin</v>
          </cell>
          <cell r="D80" t="str">
            <v>RHES_LTH_CHPNGA</v>
          </cell>
          <cell r="E80">
            <v>7.2321012093798914E-3</v>
          </cell>
          <cell r="F80">
            <v>6.0763439474496868E-5</v>
          </cell>
          <cell r="G80">
            <v>2.3362577325749269E-3</v>
          </cell>
          <cell r="H80">
            <v>4.3118208283617907E-3</v>
          </cell>
          <cell r="I80">
            <v>8.0554577937789681E-3</v>
          </cell>
          <cell r="J80">
            <v>1.1025103632481064E-3</v>
          </cell>
          <cell r="K80">
            <v>6.9296849896189879E-5</v>
          </cell>
          <cell r="L80">
            <v>9.683482194325463E-5</v>
          </cell>
          <cell r="M80">
            <v>1.1853205546574119E-3</v>
          </cell>
          <cell r="N80">
            <v>2.041983840724731E-3</v>
          </cell>
          <cell r="O80">
            <v>1.7834487829092665E-3</v>
          </cell>
          <cell r="P80">
            <v>3.8388785240438348E-3</v>
          </cell>
        </row>
        <row r="81">
          <cell r="B81" t="str">
            <v>RHES-SHSTG-CHPNGA</v>
          </cell>
          <cell r="C81" t="str">
            <v>VAR_fin</v>
          </cell>
          <cell r="D81" t="str">
            <v>AUX_RES_CHPNGA_IN</v>
          </cell>
          <cell r="E81">
            <v>7.2321012093798914E-3</v>
          </cell>
          <cell r="F81">
            <v>6.0763439474496868E-5</v>
          </cell>
          <cell r="G81">
            <v>2.3362577325749269E-3</v>
          </cell>
          <cell r="H81">
            <v>4.3118208283617907E-3</v>
          </cell>
          <cell r="I81">
            <v>8.0554577937789681E-3</v>
          </cell>
          <cell r="J81">
            <v>1.1025103632481064E-3</v>
          </cell>
          <cell r="K81">
            <v>6.9296849896189879E-5</v>
          </cell>
          <cell r="L81">
            <v>9.683482194325463E-5</v>
          </cell>
          <cell r="M81">
            <v>1.1853205546574119E-3</v>
          </cell>
          <cell r="N81">
            <v>2.041983840724731E-3</v>
          </cell>
          <cell r="O81">
            <v>1.7834487829092665E-3</v>
          </cell>
          <cell r="P81">
            <v>3.8388785240438348E-3</v>
          </cell>
        </row>
        <row r="82">
          <cell r="B82" t="str">
            <v>RHES-SHSTG-CHPNGA</v>
          </cell>
          <cell r="C82" t="str">
            <v>VAR_ncap</v>
          </cell>
          <cell r="D82" t="str">
            <v>-</v>
          </cell>
          <cell r="E82">
            <v>2.1873795626739501E-3</v>
          </cell>
          <cell r="F82">
            <v>8.2983048354029095E-6</v>
          </cell>
          <cell r="G82">
            <v>8.7327894067772598E-6</v>
          </cell>
          <cell r="H82">
            <v>7.9413449547264204E-6</v>
          </cell>
          <cell r="I82">
            <v>6.2177047901504302E-4</v>
          </cell>
          <cell r="J82">
            <v>2.05208589314982E-4</v>
          </cell>
          <cell r="K82">
            <v>1.7207280447072601E-5</v>
          </cell>
          <cell r="L82">
            <v>9.57632623238541E-4</v>
          </cell>
          <cell r="M82">
            <v>1.5195539213887501E-4</v>
          </cell>
          <cell r="N82">
            <v>1.1214614226156901E-3</v>
          </cell>
          <cell r="O82">
            <v>3.2633390005813002E-4</v>
          </cell>
          <cell r="P82">
            <v>2.29425651940537E-3</v>
          </cell>
        </row>
        <row r="83">
          <cell r="B83" t="str">
            <v>RHES-SHSTG-CHPNGA</v>
          </cell>
          <cell r="C83" t="str">
            <v>VAR_cap</v>
          </cell>
          <cell r="D83" t="str">
            <v>-</v>
          </cell>
          <cell r="E83">
            <v>2.1873795626739501E-3</v>
          </cell>
          <cell r="F83">
            <v>2.1877347071642453E-3</v>
          </cell>
          <cell r="G83">
            <v>2.1764496703312363E-3</v>
          </cell>
          <cell r="H83">
            <v>2.0908340301246863E-3</v>
          </cell>
          <cell r="I83">
            <v>1.1673333842570051E-3</v>
          </cell>
          <cell r="J83">
            <v>8.2849096659126816E-4</v>
          </cell>
          <cell r="K83">
            <v>8.2705218222856828E-4</v>
          </cell>
          <cell r="L83">
            <v>1.164250668358045E-3</v>
          </cell>
          <cell r="M83">
            <v>1.139618347391972E-3</v>
          </cell>
          <cell r="N83">
            <v>2.2136159674088652E-3</v>
          </cell>
          <cell r="O83">
            <v>1.6941368406083869E-3</v>
          </cell>
          <cell r="P83">
            <v>3.7256336681123813E-3</v>
          </cell>
        </row>
        <row r="84">
          <cell r="B84" t="str">
            <v>RHNS-CHPWOD</v>
          </cell>
          <cell r="C84" t="str">
            <v>VAR_fout</v>
          </cell>
          <cell r="D84" t="str">
            <v>RHNS_LTH_CHPWOD</v>
          </cell>
          <cell r="H84">
            <v>6.3932804962749243E-4</v>
          </cell>
          <cell r="I84">
            <v>9.8205158361395215E-4</v>
          </cell>
          <cell r="J84">
            <v>3.2072128189813195E-3</v>
          </cell>
          <cell r="K84">
            <v>3.2627591279313704E-3</v>
          </cell>
          <cell r="L84">
            <v>5.2808211665353304E-3</v>
          </cell>
          <cell r="M84">
            <v>3.2891030703324936E-3</v>
          </cell>
          <cell r="N84">
            <v>2.4338667164101428E-3</v>
          </cell>
          <cell r="O84">
            <v>1.4286026547082496E-3</v>
          </cell>
          <cell r="P84">
            <v>3.8137326778386604E-3</v>
          </cell>
        </row>
        <row r="85">
          <cell r="B85" t="str">
            <v>RHNS-CHPWOD</v>
          </cell>
          <cell r="C85" t="str">
            <v>VAR_fout</v>
          </cell>
          <cell r="D85" t="str">
            <v>RHNS_KEV_WOD_ELC_CHP</v>
          </cell>
          <cell r="H85">
            <v>2.3682607429692732E-4</v>
          </cell>
          <cell r="I85">
            <v>3.7145574310503234E-4</v>
          </cell>
          <cell r="J85">
            <v>1.2392556776441202E-3</v>
          </cell>
          <cell r="K85">
            <v>1.2862391936746315E-3</v>
          </cell>
          <cell r="L85">
            <v>2.1248083946615939E-3</v>
          </cell>
          <cell r="M85">
            <v>1.3234142180457307E-3</v>
          </cell>
          <cell r="N85">
            <v>9.7929853472176359E-4</v>
          </cell>
          <cell r="O85">
            <v>5.7481721452640763E-4</v>
          </cell>
          <cell r="P85">
            <v>1.534505894692773E-3</v>
          </cell>
        </row>
        <row r="86">
          <cell r="B86" t="str">
            <v>RHNS-CHPWOD</v>
          </cell>
          <cell r="C86" t="str">
            <v>VAR_fin</v>
          </cell>
          <cell r="D86" t="str">
            <v>RWOD</v>
          </cell>
          <cell r="H86">
            <v>1.316946136584512E-3</v>
          </cell>
          <cell r="I86">
            <v>2.2282182085312571E-3</v>
          </cell>
          <cell r="J86">
            <v>5.1875165360207708E-3</v>
          </cell>
          <cell r="K86">
            <v>5.2542740365705259E-3</v>
          </cell>
          <cell r="L86">
            <v>8.3609900903067105E-3</v>
          </cell>
          <cell r="M86">
            <v>5.1484572110679205E-3</v>
          </cell>
          <cell r="N86">
            <v>4.1321668318906237E-3</v>
          </cell>
          <cell r="O86">
            <v>2.3938780117504464E-3</v>
          </cell>
          <cell r="P86">
            <v>6.8273304827174038E-3</v>
          </cell>
        </row>
        <row r="87">
          <cell r="B87" t="str">
            <v>RHNS-CHPWOD</v>
          </cell>
          <cell r="C87" t="str">
            <v>VAR_ncap</v>
          </cell>
          <cell r="D87" t="str">
            <v>-</v>
          </cell>
          <cell r="H87">
            <v>2.1088583814084199E-5</v>
          </cell>
          <cell r="I87">
            <v>1.22778377228203E-5</v>
          </cell>
          <cell r="J87">
            <v>8.0890105008085296E-5</v>
          </cell>
          <cell r="K87">
            <v>2.1226134435282201E-5</v>
          </cell>
          <cell r="L87">
            <v>8.6867434573010302E-5</v>
          </cell>
          <cell r="M87">
            <v>1.7611204128527199E-7</v>
          </cell>
          <cell r="N87">
            <v>2.8085869595697498E-6</v>
          </cell>
          <cell r="O87">
            <v>3.3163115445181403E-5</v>
          </cell>
          <cell r="P87">
            <v>1.02123614563891E-4</v>
          </cell>
        </row>
        <row r="88">
          <cell r="B88" t="str">
            <v>RHNS-CHPWOD</v>
          </cell>
          <cell r="C88" t="str">
            <v>VAR_cap</v>
          </cell>
          <cell r="D88" t="str">
            <v>-</v>
          </cell>
          <cell r="H88">
            <v>2.1088583814084199E-5</v>
          </cell>
          <cell r="I88">
            <v>3.3355590529149325E-5</v>
          </cell>
          <cell r="J88">
            <v>1.1017435456362144E-4</v>
          </cell>
          <cell r="K88">
            <v>1.1434475607671769E-4</v>
          </cell>
          <cell r="L88">
            <v>1.8892891306293466E-4</v>
          </cell>
          <cell r="M88">
            <v>1.1769976423883342E-4</v>
          </cell>
          <cell r="N88">
            <v>8.974187071610388E-5</v>
          </cell>
          <cell r="O88">
            <v>5.1355398217960382E-5</v>
          </cell>
          <cell r="P88">
            <v>1.3800246999519562E-4</v>
          </cell>
        </row>
        <row r="89">
          <cell r="B89" t="str">
            <v>D-ICOA</v>
          </cell>
          <cell r="C89" t="str">
            <v>VAR_fout</v>
          </cell>
          <cell r="D89" t="str">
            <v>ICOA</v>
          </cell>
          <cell r="E89">
            <v>3.5600025402480124</v>
          </cell>
          <cell r="F89">
            <v>3.4647170369781115</v>
          </cell>
          <cell r="G89">
            <v>0.14506985249883053</v>
          </cell>
          <cell r="H89">
            <v>2.2059575407779594E-4</v>
          </cell>
          <cell r="I89">
            <v>1.384967276611329E-4</v>
          </cell>
          <cell r="J89">
            <v>6.6711962908754115E-4</v>
          </cell>
          <cell r="K89">
            <v>5.2275762968793515E-4</v>
          </cell>
          <cell r="L89">
            <v>3.15147594508907E-4</v>
          </cell>
          <cell r="M89">
            <v>2.6321926733207762E-4</v>
          </cell>
          <cell r="N89">
            <v>2.4990710065252554E-4</v>
          </cell>
          <cell r="O89">
            <v>2.6819447364561771E-4</v>
          </cell>
          <cell r="P89">
            <v>1.3687320873528993E-4</v>
          </cell>
        </row>
        <row r="90">
          <cell r="B90" t="str">
            <v>D-ICOA</v>
          </cell>
          <cell r="C90" t="str">
            <v>VAR_fout</v>
          </cell>
          <cell r="D90" t="str">
            <v>CO2</v>
          </cell>
          <cell r="E90">
            <v>330.01223548099102</v>
          </cell>
          <cell r="F90">
            <v>321.179269327871</v>
          </cell>
          <cell r="G90">
            <v>13.4479753266416</v>
          </cell>
          <cell r="H90">
            <v>2.0449226403011701E-2</v>
          </cell>
          <cell r="I90">
            <v>1.2838646654187E-2</v>
          </cell>
          <cell r="J90">
            <v>6.1841989616415002E-2</v>
          </cell>
          <cell r="K90">
            <v>4.8459632272071597E-2</v>
          </cell>
          <cell r="L90">
            <v>2.9214182010975701E-2</v>
          </cell>
          <cell r="M90">
            <v>2.44004260816836E-2</v>
          </cell>
          <cell r="N90">
            <v>2.31663882304891E-2</v>
          </cell>
          <cell r="O90">
            <v>2.4861627706948799E-2</v>
          </cell>
          <cell r="P90">
            <v>1.2688146449761401E-2</v>
          </cell>
        </row>
        <row r="91">
          <cell r="B91" t="str">
            <v>D-ICOA</v>
          </cell>
          <cell r="C91" t="str">
            <v>VAR_fin</v>
          </cell>
          <cell r="D91" t="str">
            <v>COA</v>
          </cell>
          <cell r="E91">
            <v>3.5600025402480124</v>
          </cell>
          <cell r="F91">
            <v>3.4647170369781115</v>
          </cell>
          <cell r="G91">
            <v>0.14506985249883053</v>
          </cell>
          <cell r="H91">
            <v>2.2059575407779594E-4</v>
          </cell>
          <cell r="I91">
            <v>1.384967276611329E-4</v>
          </cell>
          <cell r="J91">
            <v>6.6711962908754115E-4</v>
          </cell>
          <cell r="K91">
            <v>5.2275762968793515E-4</v>
          </cell>
          <cell r="L91">
            <v>3.15147594508907E-4</v>
          </cell>
          <cell r="M91">
            <v>2.6321926733207762E-4</v>
          </cell>
          <cell r="N91">
            <v>2.4990710065252554E-4</v>
          </cell>
          <cell r="O91">
            <v>2.6819447364561771E-4</v>
          </cell>
          <cell r="P91">
            <v>1.3687320873528993E-4</v>
          </cell>
        </row>
        <row r="92">
          <cell r="B92" t="str">
            <v>RHNM-SHSTG-CHPWOD</v>
          </cell>
          <cell r="C92" t="str">
            <v>VAR_fout</v>
          </cell>
          <cell r="D92" t="str">
            <v>RHNM_LTH_CHPWOD</v>
          </cell>
          <cell r="E92">
            <v>4.3754987421222127E-5</v>
          </cell>
          <cell r="F92">
            <v>3.4460451400805663E-5</v>
          </cell>
          <cell r="G92">
            <v>4.7730046499259147E-5</v>
          </cell>
          <cell r="H92">
            <v>5.314097029732903E-4</v>
          </cell>
          <cell r="I92">
            <v>5.4479093250339131E-4</v>
          </cell>
          <cell r="J92">
            <v>3.308752755887948E-3</v>
          </cell>
          <cell r="K92">
            <v>1.9124301832642004E-3</v>
          </cell>
          <cell r="L92">
            <v>4.3179585658797313E-3</v>
          </cell>
          <cell r="M92">
            <v>2.0339260547421675E-3</v>
          </cell>
          <cell r="N92">
            <v>2.0801641946777477E-3</v>
          </cell>
          <cell r="O92">
            <v>2.2005940799201848E-3</v>
          </cell>
          <cell r="P92">
            <v>4.7684986642335314E-3</v>
          </cell>
        </row>
        <row r="93">
          <cell r="B93" t="str">
            <v>RHNM-SHSTG-CHPWOD</v>
          </cell>
          <cell r="C93" t="str">
            <v>VAR_fout</v>
          </cell>
          <cell r="D93" t="str">
            <v>AUX_RNM-CHPWOD_OUT</v>
          </cell>
          <cell r="E93">
            <v>4.3754987421222222E-5</v>
          </cell>
          <cell r="F93">
            <v>3.4437493072091006E-5</v>
          </cell>
          <cell r="G93">
            <v>4.7680379437345345E-5</v>
          </cell>
          <cell r="H93">
            <v>5.314097029732903E-4</v>
          </cell>
          <cell r="I93">
            <v>5.4429066534774143E-4</v>
          </cell>
          <cell r="J93">
            <v>3.3087527558879602E-3</v>
          </cell>
          <cell r="K93">
            <v>1.9108690157676621E-3</v>
          </cell>
          <cell r="L93">
            <v>4.3179585658797348E-3</v>
          </cell>
          <cell r="M93">
            <v>2.0339260547421693E-3</v>
          </cell>
          <cell r="N93">
            <v>2.0801641946777494E-3</v>
          </cell>
          <cell r="O93">
            <v>2.2005940799201883E-3</v>
          </cell>
          <cell r="P93">
            <v>4.7684986642335392E-3</v>
          </cell>
        </row>
        <row r="94">
          <cell r="B94" t="str">
            <v>RHNM-SHSTG-CHPWOD</v>
          </cell>
          <cell r="C94" t="str">
            <v>VAR_fin</v>
          </cell>
          <cell r="D94" t="str">
            <v>RHNM_LTH_CHPWOD</v>
          </cell>
          <cell r="E94">
            <v>3.4866694120465757E-5</v>
          </cell>
          <cell r="F94">
            <v>2.0784040734109153E-5</v>
          </cell>
          <cell r="G94">
            <v>3.8147184592173509E-5</v>
          </cell>
          <cell r="H94">
            <v>6.6425963864252661E-4</v>
          </cell>
          <cell r="I94">
            <v>6.6058793129738385E-4</v>
          </cell>
          <cell r="J94">
            <v>3.8929193922758506E-3</v>
          </cell>
          <cell r="K94">
            <v>2.1864500407069898E-3</v>
          </cell>
          <cell r="L94">
            <v>4.7986589347848727E-3</v>
          </cell>
          <cell r="M94">
            <v>2.2601756618039976E-3</v>
          </cell>
          <cell r="N94">
            <v>2.3122211070964031E-3</v>
          </cell>
          <cell r="O94">
            <v>2.4453669652366771E-3</v>
          </cell>
          <cell r="P94">
            <v>5.2994841314426755E-3</v>
          </cell>
        </row>
        <row r="95">
          <cell r="B95" t="str">
            <v>RHNM-SHSTG-CHPWOD</v>
          </cell>
          <cell r="C95" t="str">
            <v>VAR_fin</v>
          </cell>
          <cell r="D95" t="str">
            <v>AUX_RNM-CHPWOD_IN</v>
          </cell>
          <cell r="E95">
            <v>3.4866694120465757E-5</v>
          </cell>
          <cell r="F95">
            <v>2.0784040734109153E-5</v>
          </cell>
          <cell r="G95">
            <v>3.8147184592173509E-5</v>
          </cell>
          <cell r="H95">
            <v>6.6425963864252661E-4</v>
          </cell>
          <cell r="I95">
            <v>6.6058793129738385E-4</v>
          </cell>
          <cell r="J95">
            <v>3.8929193922758506E-3</v>
          </cell>
          <cell r="K95">
            <v>2.1864500407069898E-3</v>
          </cell>
          <cell r="L95">
            <v>4.7986589347848727E-3</v>
          </cell>
          <cell r="M95">
            <v>2.2601756618039976E-3</v>
          </cell>
          <cell r="N95">
            <v>2.3122211070964031E-3</v>
          </cell>
          <cell r="O95">
            <v>2.4453669652366771E-3</v>
          </cell>
          <cell r="P95">
            <v>5.2994841314426755E-3</v>
          </cell>
        </row>
        <row r="96">
          <cell r="B96" t="str">
            <v>RHNM-SHSTG-CHPWOD</v>
          </cell>
          <cell r="C96" t="str">
            <v>VAR_ncap</v>
          </cell>
          <cell r="D96" t="str">
            <v>-</v>
          </cell>
          <cell r="E96">
            <v>1.09258994654861E-3</v>
          </cell>
          <cell r="F96">
            <v>2.5359648890507501E-5</v>
          </cell>
          <cell r="G96">
            <v>4.5483564218514403E-5</v>
          </cell>
          <cell r="H96">
            <v>3.9007144148545898E-5</v>
          </cell>
          <cell r="I96">
            <v>1.2552811427526899E-3</v>
          </cell>
          <cell r="J96">
            <v>5.2684864820962195E-4</v>
          </cell>
          <cell r="K96">
            <v>8.9906837385373502E-5</v>
          </cell>
          <cell r="L96">
            <v>2.0186043529748102E-3</v>
          </cell>
          <cell r="M96">
            <v>4.7393734517111202E-5</v>
          </cell>
          <cell r="N96">
            <v>1.5138250549389101E-3</v>
          </cell>
          <cell r="O96">
            <v>8.2383349647733401E-4</v>
          </cell>
          <cell r="P96">
            <v>3.6498441081990701E-3</v>
          </cell>
        </row>
        <row r="97">
          <cell r="B97" t="str">
            <v>RHNM-SHSTG-CHPWOD</v>
          </cell>
          <cell r="C97" t="str">
            <v>VAR_cap</v>
          </cell>
          <cell r="D97" t="str">
            <v>-</v>
          </cell>
          <cell r="E97">
            <v>1.09258994654861E-3</v>
          </cell>
          <cell r="F97">
            <v>1.115160576518074E-3</v>
          </cell>
          <cell r="G97">
            <v>1.1533072341114159E-3</v>
          </cell>
          <cell r="H97">
            <v>1.1804997075530507E-3</v>
          </cell>
          <cell r="I97">
            <v>1.6063277796524492E-3</v>
          </cell>
          <cell r="J97">
            <v>1.8035621763812099E-3</v>
          </cell>
          <cell r="K97">
            <v>1.8542381842290871E-3</v>
          </cell>
          <cell r="L97">
            <v>2.6159768532506458E-3</v>
          </cell>
          <cell r="M97">
            <v>2.1861887044023025E-3</v>
          </cell>
          <cell r="N97">
            <v>3.5519025383272023E-3</v>
          </cell>
          <cell r="O97">
            <v>2.6894048435781252E-3</v>
          </cell>
          <cell r="P97">
            <v>5.9620516289832556E-3</v>
          </cell>
        </row>
        <row r="98">
          <cell r="B98" t="str">
            <v>ENGA-CCS</v>
          </cell>
          <cell r="C98" t="str">
            <v>VAR_fout</v>
          </cell>
          <cell r="D98" t="str">
            <v>CO2_O</v>
          </cell>
          <cell r="J98"/>
          <cell r="K98">
            <v>2.8210590968563086E-4</v>
          </cell>
          <cell r="L98">
            <v>8.853142528014217E-3</v>
          </cell>
          <cell r="M98">
            <v>0.78116566154026224</v>
          </cell>
          <cell r="N98">
            <v>1.1224953579295101</v>
          </cell>
          <cell r="O98">
            <v>1.1113804122493387</v>
          </cell>
          <cell r="P98">
            <v>1.2409859040248594</v>
          </cell>
        </row>
        <row r="99">
          <cell r="B99" t="str">
            <v>ENGA-CCS</v>
          </cell>
          <cell r="C99" t="str">
            <v>VAR_fout</v>
          </cell>
          <cell r="D99" t="str">
            <v>CO2</v>
          </cell>
          <cell r="J99"/>
          <cell r="K99">
            <v>-2.8210590968563102E-4</v>
          </cell>
          <cell r="L99">
            <v>-8.8531425280142205E-3</v>
          </cell>
          <cell r="M99">
            <v>-0.78116566154026301</v>
          </cell>
          <cell r="N99">
            <v>-1.1224953579295101</v>
          </cell>
          <cell r="O99">
            <v>-1.11138041224934</v>
          </cell>
          <cell r="P99">
            <v>-1.2409859040248601</v>
          </cell>
        </row>
        <row r="100">
          <cell r="B100" t="str">
            <v>ENGA-CCS</v>
          </cell>
          <cell r="C100" t="str">
            <v>VAR_fout</v>
          </cell>
          <cell r="D100" t="str">
            <v>ELC13</v>
          </cell>
          <cell r="J100"/>
          <cell r="K100">
            <v>3.0769337231210865E-6</v>
          </cell>
          <cell r="L100">
            <v>9.7004310909391692E-5</v>
          </cell>
          <cell r="M100">
            <v>8.5592699387828566E-3</v>
          </cell>
          <cell r="N100">
            <v>1.2299235932369723E-2</v>
          </cell>
          <cell r="O100">
            <v>1.2177448934917859E-2</v>
          </cell>
          <cell r="P100">
            <v>1.3597542577370168E-2</v>
          </cell>
        </row>
        <row r="101">
          <cell r="B101" t="str">
            <v>ENGA-CCS</v>
          </cell>
          <cell r="C101" t="str">
            <v>VAR_fout</v>
          </cell>
          <cell r="D101" t="str">
            <v>CO2_E</v>
          </cell>
          <cell r="J101"/>
          <cell r="K101">
            <v>5.3157832978249103E-4</v>
          </cell>
          <cell r="L101">
            <v>2.4399218638757401E-2</v>
          </cell>
          <cell r="M101">
            <v>0.88961445860499699</v>
          </cell>
          <cell r="N101">
            <v>1.2875244331088</v>
          </cell>
          <cell r="O101">
            <v>1.27351442747512</v>
          </cell>
          <cell r="P101">
            <v>1.43193853326267</v>
          </cell>
        </row>
        <row r="102">
          <cell r="B102" t="str">
            <v>ENGA-CCS</v>
          </cell>
          <cell r="C102" t="str">
            <v>VAR_fin</v>
          </cell>
          <cell r="D102" t="str">
            <v>ENGA</v>
          </cell>
          <cell r="J102"/>
          <cell r="K102">
            <v>9.4251476911789163E-6</v>
          </cell>
          <cell r="L102">
            <v>4.3261025955243547E-4</v>
          </cell>
          <cell r="M102">
            <v>1.5773306003634694E-2</v>
          </cell>
          <cell r="N102">
            <v>2.2828447395546115E-2</v>
          </cell>
          <cell r="O102">
            <v>2.2580043040339039E-2</v>
          </cell>
          <cell r="P102">
            <v>2.5388981086217573E-2</v>
          </cell>
        </row>
        <row r="103">
          <cell r="B103" t="str">
            <v>ENGA-CCS</v>
          </cell>
          <cell r="C103" t="str">
            <v>VAR_fin</v>
          </cell>
          <cell r="D103" t="str">
            <v>GTC</v>
          </cell>
          <cell r="J103"/>
          <cell r="K103">
            <v>1.76415938329757E-6</v>
          </cell>
          <cell r="L103">
            <v>3.6639660902775299E-6</v>
          </cell>
          <cell r="M103">
            <v>5.6657908874331467E-4</v>
          </cell>
          <cell r="N103">
            <v>1.0265071661715505E-3</v>
          </cell>
          <cell r="O103">
            <v>1.0325083205025734E-3</v>
          </cell>
          <cell r="P103">
            <v>1.0372665960241489E-3</v>
          </cell>
        </row>
        <row r="104">
          <cell r="B104" t="str">
            <v>ENGA-CCS</v>
          </cell>
          <cell r="C104" t="str">
            <v>VAR_ncap</v>
          </cell>
          <cell r="D104" t="str">
            <v>-</v>
          </cell>
          <cell r="J104"/>
          <cell r="K104">
            <v>3.6639660902775299E-6</v>
          </cell>
          <cell r="L104"/>
          <cell r="M104">
            <v>1.02334501542079E-3</v>
          </cell>
          <cell r="N104">
            <v>1.12723257522674E-6</v>
          </cell>
          <cell r="O104">
            <v>1.2397919718217201E-5</v>
          </cell>
        </row>
        <row r="105">
          <cell r="B105" t="str">
            <v>ENGA-CCS</v>
          </cell>
          <cell r="C105" t="str">
            <v>VAR_cap</v>
          </cell>
          <cell r="D105" t="str">
            <v>-</v>
          </cell>
          <cell r="J105"/>
          <cell r="K105">
            <v>1.76415938329757E-6</v>
          </cell>
          <cell r="L105">
            <v>3.6639660902775299E-6</v>
          </cell>
          <cell r="M105">
            <v>5.6657908874331521E-4</v>
          </cell>
          <cell r="N105">
            <v>1.0265071661715536E-3</v>
          </cell>
          <cell r="O105">
            <v>1.0325083205025769E-3</v>
          </cell>
          <cell r="P105">
            <v>1.0372665960241491E-3</v>
          </cell>
        </row>
        <row r="106">
          <cell r="B106" t="str">
            <v>CHPWSTCCS</v>
          </cell>
          <cell r="C106" t="str">
            <v>VAR_fout</v>
          </cell>
          <cell r="D106" t="str">
            <v>ELC35</v>
          </cell>
          <cell r="J106">
            <v>0.30728723725199525</v>
          </cell>
          <cell r="K106">
            <v>0.69932237874517988</v>
          </cell>
          <cell r="L106">
            <v>0.71175170573824809</v>
          </cell>
          <cell r="M106">
            <v>0.71175168570866876</v>
          </cell>
          <cell r="N106">
            <v>0.71175171271502446</v>
          </cell>
          <cell r="O106">
            <v>0.71175162687356219</v>
          </cell>
          <cell r="P106">
            <v>0.71175170508411212</v>
          </cell>
        </row>
        <row r="107">
          <cell r="B107" t="str">
            <v>CHPWSTCCS</v>
          </cell>
          <cell r="C107" t="str">
            <v>VAR_fout</v>
          </cell>
          <cell r="D107" t="str">
            <v>CO2_O</v>
          </cell>
          <cell r="J107">
            <v>526.07728524629624</v>
          </cell>
          <cell r="K107">
            <v>1132.5291735616324</v>
          </cell>
          <cell r="L107">
            <v>1088.6110533395065</v>
          </cell>
          <cell r="M107">
            <v>1088.6110227046379</v>
          </cell>
          <cell r="N107">
            <v>1088.611064010357</v>
          </cell>
          <cell r="O107">
            <v>1088.6109327174306</v>
          </cell>
          <cell r="P107">
            <v>1088.6110523390189</v>
          </cell>
        </row>
        <row r="108">
          <cell r="B108" t="str">
            <v>CHPWSTCCS</v>
          </cell>
          <cell r="C108" t="str">
            <v>VAR_fout</v>
          </cell>
          <cell r="D108" t="str">
            <v>CO2</v>
          </cell>
          <cell r="J108">
            <v>-526.07728524629601</v>
          </cell>
          <cell r="K108">
            <v>-1132.5291735616299</v>
          </cell>
          <cell r="L108">
            <v>-1088.6110533395099</v>
          </cell>
          <cell r="M108">
            <v>-1088.6110227046399</v>
          </cell>
          <cell r="N108">
            <v>-1088.61106401036</v>
          </cell>
          <cell r="O108">
            <v>-1088.6109327174299</v>
          </cell>
          <cell r="P108">
            <v>-1088.61105233902</v>
          </cell>
        </row>
        <row r="109">
          <cell r="B109" t="str">
            <v>CHPWSTCCS</v>
          </cell>
          <cell r="C109" t="str">
            <v>VAR_fout</v>
          </cell>
          <cell r="D109" t="str">
            <v>LTH</v>
          </cell>
          <cell r="J109">
            <v>2.8831746096732638</v>
          </cell>
          <cell r="K109">
            <v>6.3787535385624334</v>
          </cell>
          <cell r="L109">
            <v>6.3061201128408788</v>
          </cell>
          <cell r="M109">
            <v>6.3061199353788115</v>
          </cell>
          <cell r="N109">
            <v>6.3061201746551117</v>
          </cell>
          <cell r="O109">
            <v>6.3061194140997561</v>
          </cell>
          <cell r="P109">
            <v>6.3061201070452366</v>
          </cell>
        </row>
        <row r="110">
          <cell r="B110" t="str">
            <v>CHPWSTCCS</v>
          </cell>
          <cell r="C110" t="str">
            <v>VAR_fout</v>
          </cell>
          <cell r="D110" t="str">
            <v>CO2_E</v>
          </cell>
          <cell r="J110">
            <v>591.09807331044499</v>
          </cell>
          <cell r="K110">
            <v>1269.4700279123199</v>
          </cell>
          <cell r="L110">
            <v>1223.15848689832</v>
          </cell>
          <cell r="M110">
            <v>1223.1584524771199</v>
          </cell>
          <cell r="N110">
            <v>1223.15849888804</v>
          </cell>
          <cell r="O110">
            <v>1223.1583513679</v>
          </cell>
          <cell r="P110">
            <v>1223.15848577418</v>
          </cell>
        </row>
        <row r="111">
          <cell r="B111" t="str">
            <v>CHPWSTCCS</v>
          </cell>
          <cell r="C111" t="str">
            <v>VAR_fin</v>
          </cell>
          <cell r="D111" t="str">
            <v>EWST</v>
          </cell>
          <cell r="J111">
            <v>6.3695913072246269</v>
          </cell>
          <cell r="K111">
            <v>13.679633921468977</v>
          </cell>
          <cell r="L111">
            <v>13.180587143300887</v>
          </cell>
          <cell r="M111">
            <v>13.180586772382776</v>
          </cell>
          <cell r="N111">
            <v>13.180587272500446</v>
          </cell>
          <cell r="O111">
            <v>13.180585682843741</v>
          </cell>
          <cell r="P111">
            <v>13.18058713118727</v>
          </cell>
        </row>
        <row r="112">
          <cell r="B112" t="str">
            <v>CHPWSTCCS</v>
          </cell>
          <cell r="C112" t="str">
            <v>VAR_ncap</v>
          </cell>
          <cell r="D112" t="str">
            <v>-</v>
          </cell>
          <cell r="J112">
            <v>1.6789091672834999E-2</v>
          </cell>
          <cell r="K112">
            <v>2.3036058193013201E-2</v>
          </cell>
          <cell r="L112">
            <v>3.5330993640273899E-3</v>
          </cell>
          <cell r="M112">
            <v>2.4762640848278998E-7</v>
          </cell>
          <cell r="N112">
            <v>6.4065400207083405E-7</v>
          </cell>
          <cell r="O112">
            <v>4.1785905267177002E-6</v>
          </cell>
          <cell r="P112">
            <v>1.23139051678746E-2</v>
          </cell>
        </row>
        <row r="113">
          <cell r="B113" t="str">
            <v>CHPWSTCCS</v>
          </cell>
          <cell r="C113" t="str">
            <v>VAR_cap</v>
          </cell>
          <cell r="D113" t="str">
            <v>-</v>
          </cell>
          <cell r="J113">
            <v>1.6789091672834999E-2</v>
          </cell>
          <cell r="K113">
            <v>3.9825128269481889E-2</v>
          </cell>
          <cell r="L113">
            <v>4.3358183623257746E-2</v>
          </cell>
          <cell r="M113">
            <v>4.3358323843379898E-2</v>
          </cell>
          <cell r="N113">
            <v>4.3358685535374891E-2</v>
          </cell>
          <cell r="O113">
            <v>4.0734295278741249E-2</v>
          </cell>
          <cell r="P113">
            <v>3.8887448019263179E-2</v>
          </cell>
        </row>
        <row r="114">
          <cell r="B114" t="str">
            <v>RHNS-CHPGFC</v>
          </cell>
          <cell r="C114" t="str">
            <v>VAR_fout</v>
          </cell>
          <cell r="D114" t="str">
            <v>CO2_R</v>
          </cell>
          <cell r="J114"/>
          <cell r="K114"/>
          <cell r="L114"/>
          <cell r="M114">
            <v>3.8751387264886202E-2</v>
          </cell>
          <cell r="N114">
            <v>6.5819262908613604E-2</v>
          </cell>
          <cell r="O114">
            <v>6.5429105987614103E-2</v>
          </cell>
          <cell r="P114">
            <v>0.126705456014265</v>
          </cell>
        </row>
        <row r="115">
          <cell r="B115" t="str">
            <v>RHNS-CHPGFC</v>
          </cell>
          <cell r="C115" t="str">
            <v>VAR_fout</v>
          </cell>
          <cell r="D115" t="str">
            <v>RHNS_LTH_CHPNGA</v>
          </cell>
          <cell r="J115"/>
          <cell r="K115"/>
          <cell r="L115"/>
          <cell r="M115">
            <v>3.091866005177097E-4</v>
          </cell>
          <cell r="N115">
            <v>5.2515369341979E-4</v>
          </cell>
          <cell r="O115">
            <v>5.2204073926287843E-4</v>
          </cell>
          <cell r="P115">
            <v>1.0109477873478602E-3</v>
          </cell>
        </row>
        <row r="116">
          <cell r="B116" t="str">
            <v>RHNS-CHPGFC</v>
          </cell>
          <cell r="C116" t="str">
            <v>VAR_fout</v>
          </cell>
          <cell r="D116" t="str">
            <v>RHNS_NKEV_GAS_ELC_CHP</v>
          </cell>
          <cell r="J116"/>
          <cell r="K116"/>
          <cell r="L116"/>
          <cell r="M116">
            <v>3.091866005177097E-4</v>
          </cell>
          <cell r="N116">
            <v>5.2515369341979E-4</v>
          </cell>
          <cell r="O116">
            <v>5.2204073926287843E-4</v>
          </cell>
          <cell r="P116">
            <v>1.0109477873478602E-3</v>
          </cell>
        </row>
        <row r="117">
          <cell r="B117" t="str">
            <v>RHNS-CHPGFC</v>
          </cell>
          <cell r="C117" t="str">
            <v>VAR_fin</v>
          </cell>
          <cell r="D117" t="str">
            <v>RNGA</v>
          </cell>
          <cell r="J117"/>
          <cell r="K117"/>
          <cell r="L117"/>
          <cell r="M117">
            <v>6.8708133448379914E-4</v>
          </cell>
          <cell r="N117">
            <v>1.1670082075995335E-3</v>
          </cell>
          <cell r="O117">
            <v>1.1600905316952867E-3</v>
          </cell>
          <cell r="P117">
            <v>2.2465506385508024E-3</v>
          </cell>
        </row>
        <row r="118">
          <cell r="B118" t="str">
            <v>RHNS-CHPGFC</v>
          </cell>
          <cell r="C118" t="str">
            <v>VAR_ncap</v>
          </cell>
          <cell r="D118" t="str">
            <v>-</v>
          </cell>
          <cell r="J118"/>
          <cell r="K118"/>
          <cell r="L118"/>
          <cell r="M118">
            <v>2.75553220423685E-5</v>
          </cell>
          <cell r="N118">
            <v>1.9244301742370799E-5</v>
          </cell>
          <cell r="O118">
            <v>1.57093093991593E-7</v>
          </cell>
          <cell r="P118">
            <v>4.3422247250912099E-5</v>
          </cell>
        </row>
        <row r="119">
          <cell r="B119" t="str">
            <v>RHNS-CHPGFC</v>
          </cell>
          <cell r="C119" t="str">
            <v>VAR_cap</v>
          </cell>
          <cell r="D119" t="str">
            <v>-</v>
          </cell>
          <cell r="K119"/>
          <cell r="L119"/>
          <cell r="M119">
            <v>2.75553220423685E-5</v>
          </cell>
          <cell r="N119">
            <v>4.6783284256169678E-5</v>
          </cell>
          <cell r="O119">
            <v>4.6895863280891018E-5</v>
          </cell>
          <cell r="P119">
            <v>9.0206180475269559E-5</v>
          </cell>
        </row>
        <row r="120">
          <cell r="B120" t="str">
            <v>D-ENGA</v>
          </cell>
          <cell r="C120" t="str">
            <v>VAR_fout</v>
          </cell>
          <cell r="D120" t="str">
            <v>CO2</v>
          </cell>
          <cell r="E120">
            <v>310.64335000911501</v>
          </cell>
          <cell r="F120">
            <v>126.744403401645</v>
          </cell>
          <cell r="G120">
            <v>105.954408076664</v>
          </cell>
          <cell r="J120"/>
          <cell r="K120"/>
          <cell r="L120"/>
        </row>
        <row r="121">
          <cell r="B121" t="str">
            <v>D-ENGA</v>
          </cell>
          <cell r="C121" t="str">
            <v>VAR_fout</v>
          </cell>
          <cell r="D121" t="str">
            <v>ENGA</v>
          </cell>
          <cell r="E121">
            <v>5.7010466812564164</v>
          </cell>
          <cell r="F121">
            <v>2.2401140286529841</v>
          </cell>
          <cell r="G121">
            <v>2.3287010902537348</v>
          </cell>
          <cell r="J121">
            <v>7.8287332589603967E-6</v>
          </cell>
          <cell r="K121">
            <v>9.9806697735403972E-6</v>
          </cell>
          <cell r="L121">
            <v>7.6558840626619338E-3</v>
          </cell>
          <cell r="M121">
            <v>2.2296047670259236E-2</v>
          </cell>
          <cell r="N121">
            <v>2.8710560149362376E-2</v>
          </cell>
          <cell r="O121">
            <v>2.877474540406472E-2</v>
          </cell>
          <cell r="P121">
            <v>3.5654193866364127E-2</v>
          </cell>
        </row>
        <row r="122">
          <cell r="B122" t="str">
            <v>D-ENGA</v>
          </cell>
          <cell r="C122" t="str">
            <v>VAR_fout</v>
          </cell>
          <cell r="D122" t="str">
            <v>EH2</v>
          </cell>
          <cell r="J122">
            <v>4.6196235200751712E-6</v>
          </cell>
          <cell r="K122">
            <v>2.8687208270995857E-6</v>
          </cell>
          <cell r="L122">
            <v>1.7519449064127545E-4</v>
          </cell>
          <cell r="M122">
            <v>5.0197993346656007E-4</v>
          </cell>
          <cell r="N122">
            <v>6.2510380156822543E-4</v>
          </cell>
          <cell r="O122">
            <v>6.2974943266935865E-4</v>
          </cell>
          <cell r="P122">
            <v>7.6678072399115956E-4</v>
          </cell>
        </row>
        <row r="123">
          <cell r="B123" t="str">
            <v>D-ENGA</v>
          </cell>
          <cell r="C123" t="str">
            <v>VAR_fin</v>
          </cell>
          <cell r="D123" t="str">
            <v>NGA</v>
          </cell>
          <cell r="E123">
            <v>5.5078608157644524</v>
          </cell>
          <cell r="F123">
            <v>2.2472411950646212</v>
          </cell>
          <cell r="G123">
            <v>1.8786242566784472</v>
          </cell>
          <cell r="J123"/>
          <cell r="K123"/>
          <cell r="L123"/>
        </row>
        <row r="124">
          <cell r="B124" t="str">
            <v>D-ENGA</v>
          </cell>
          <cell r="C124" t="str">
            <v>VAR_fin</v>
          </cell>
          <cell r="D124" t="str">
            <v>BNGA</v>
          </cell>
          <cell r="E124">
            <v>0.21139854089237364</v>
          </cell>
          <cell r="F124">
            <v>3.9295191850278274E-5</v>
          </cell>
          <cell r="G124">
            <v>0.45751783861320799</v>
          </cell>
          <cell r="J124">
            <v>8.0403315208097287E-6</v>
          </cell>
          <cell r="K124">
            <v>1.0770528117379604E-5</v>
          </cell>
          <cell r="L124">
            <v>7.6817450648119807E-3</v>
          </cell>
          <cell r="M124">
            <v>2.2368577087499494E-2</v>
          </cell>
          <cell r="N124">
            <v>2.8804813843651494E-2</v>
          </cell>
          <cell r="O124">
            <v>2.8868859856900183E-2</v>
          </cell>
          <cell r="P124">
            <v>3.577111179088191E-2</v>
          </cell>
        </row>
        <row r="125">
          <cell r="B125" t="str">
            <v>D-ENGA</v>
          </cell>
          <cell r="C125" t="str">
            <v>VAR_fin</v>
          </cell>
          <cell r="D125" t="str">
            <v>H2</v>
          </cell>
          <cell r="J125">
            <v>2.8877572892837441E-7</v>
          </cell>
          <cell r="K125">
            <v>2.1108554798109302E-7</v>
          </cell>
          <cell r="L125">
            <v>1.7350118533098713E-4</v>
          </cell>
          <cell r="M125">
            <v>5.0068333707856008E-4</v>
          </cell>
          <cell r="N125">
            <v>6.248951294936674E-4</v>
          </cell>
          <cell r="O125">
            <v>6.2941176087894749E-4</v>
          </cell>
          <cell r="P125">
            <v>7.6512366310879187E-4</v>
          </cell>
        </row>
        <row r="126">
          <cell r="B126" t="str">
            <v>D-ENGA</v>
          </cell>
          <cell r="C126" t="str">
            <v>VAR_ncap</v>
          </cell>
          <cell r="D126" t="str">
            <v>-</v>
          </cell>
          <cell r="E126">
            <v>1.8161932028845699E-7</v>
          </cell>
          <cell r="F126">
            <v>1.16048836851478E-7</v>
          </cell>
          <cell r="G126">
            <v>1.3174764582437E-7</v>
          </cell>
          <cell r="H126">
            <v>1.5667280953171301E-7</v>
          </cell>
          <cell r="I126">
            <v>2.90540996507713E-7</v>
          </cell>
          <cell r="J126">
            <v>5.2126221542499003E-7</v>
          </cell>
          <cell r="K126">
            <v>8.0575290446555496E-7</v>
          </cell>
          <cell r="L126">
            <v>1.9064874714006801E-6</v>
          </cell>
          <cell r="M126">
            <v>2.6268679465411801E-6</v>
          </cell>
          <cell r="N126">
            <v>6.5796651842882697E-3</v>
          </cell>
          <cell r="O126">
            <v>3.41797862920609E-5</v>
          </cell>
          <cell r="P126">
            <v>8.5087271592138697E-4</v>
          </cell>
        </row>
        <row r="127">
          <cell r="B127" t="str">
            <v>D-ENGA</v>
          </cell>
          <cell r="C127" t="str">
            <v>VAR_cap</v>
          </cell>
          <cell r="D127" t="str">
            <v>-</v>
          </cell>
          <cell r="E127">
            <v>1.0275121761603003</v>
          </cell>
          <cell r="F127">
            <v>1.0275122922091373</v>
          </cell>
          <cell r="G127">
            <v>1.027512423956783</v>
          </cell>
          <cell r="H127">
            <v>1.0275125806295926</v>
          </cell>
          <cell r="I127">
            <v>1.027512871170589</v>
          </cell>
          <cell r="J127">
            <v>1.0275133924328046</v>
          </cell>
          <cell r="K127">
            <v>1.027514198185709</v>
          </cell>
          <cell r="L127">
            <v>0.72893920525583422</v>
          </cell>
          <cell r="M127">
            <v>0.25820943058887885</v>
          </cell>
          <cell r="N127">
            <v>6.5862110733383196E-3</v>
          </cell>
          <cell r="O127">
            <v>6.62012622289509E-3</v>
          </cell>
          <cell r="P127">
            <v>7.4708685980360602E-3</v>
          </cell>
        </row>
        <row r="128">
          <cell r="B128" t="str">
            <v>D-ILFO</v>
          </cell>
          <cell r="C128" t="str">
            <v>VAR_fout</v>
          </cell>
          <cell r="D128" t="str">
            <v>CO2</v>
          </cell>
          <cell r="E128">
            <v>688.91077042747895</v>
          </cell>
          <cell r="F128">
            <v>659.57564571221803</v>
          </cell>
          <cell r="G128">
            <v>602.23109809979906</v>
          </cell>
          <cell r="H128">
            <v>429.13136671550001</v>
          </cell>
          <cell r="I128">
            <v>304.68374882797798</v>
          </cell>
          <cell r="J128">
            <v>159.813548830244</v>
          </cell>
          <cell r="K128">
            <v>27.205278394960398</v>
          </cell>
          <cell r="L128"/>
          <cell r="M128">
            <v>1.2346095987696299E-2</v>
          </cell>
          <cell r="N128">
            <v>9.0449642419822805E-3</v>
          </cell>
          <cell r="O128">
            <v>9.5877173601773297E-3</v>
          </cell>
          <cell r="P128">
            <v>4.3740949747272098E-3</v>
          </cell>
        </row>
        <row r="129">
          <cell r="B129" t="str">
            <v>D-ILFO</v>
          </cell>
          <cell r="C129" t="str">
            <v>VAR_fout</v>
          </cell>
          <cell r="D129" t="str">
            <v>ILFO</v>
          </cell>
          <cell r="E129">
            <v>9.1913861290079986</v>
          </cell>
          <cell r="F129">
            <v>8.7999995083092628</v>
          </cell>
          <cell r="G129">
            <v>8.0349529127119546</v>
          </cell>
          <cell r="H129">
            <v>7.146580277404011</v>
          </cell>
          <cell r="I129">
            <v>5.4862121814476064</v>
          </cell>
          <cell r="J129">
            <v>3.5533616202500369</v>
          </cell>
          <cell r="K129">
            <v>1.7841141832875373</v>
          </cell>
          <cell r="L129">
            <v>1.4211450025549621</v>
          </cell>
          <cell r="M129">
            <v>1.421313988918177</v>
          </cell>
          <cell r="N129">
            <v>1.4212706121094689</v>
          </cell>
          <cell r="O129">
            <v>1.4212780361329043</v>
          </cell>
          <cell r="P129">
            <v>1.4212105612563672</v>
          </cell>
        </row>
        <row r="130">
          <cell r="B130" t="str">
            <v>D-ILFO</v>
          </cell>
          <cell r="C130" t="str">
            <v>VAR_fin</v>
          </cell>
          <cell r="D130" t="str">
            <v>LFO</v>
          </cell>
          <cell r="E130">
            <v>9.3475002771706759</v>
          </cell>
          <cell r="F130">
            <v>8.9494660205185603</v>
          </cell>
          <cell r="G130">
            <v>8.1713853202143643</v>
          </cell>
          <cell r="H130">
            <v>5.8226779744301185</v>
          </cell>
          <cell r="I130">
            <v>4.1341078538395966</v>
          </cell>
          <cell r="J130">
            <v>2.1684334983750868</v>
          </cell>
          <cell r="K130">
            <v>0.36913539206187701</v>
          </cell>
          <cell r="L130"/>
          <cell r="M130">
            <v>1.6751826306236526E-4</v>
          </cell>
          <cell r="N130">
            <v>1.2272678754385725E-4</v>
          </cell>
          <cell r="O130">
            <v>1.3009114464284028E-4</v>
          </cell>
          <cell r="P130">
            <v>5.93499996570855E-5</v>
          </cell>
        </row>
        <row r="131">
          <cell r="B131" t="str">
            <v>D-ILFO</v>
          </cell>
          <cell r="C131" t="str">
            <v>VAR_fin</v>
          </cell>
          <cell r="D131" t="str">
            <v>BDS</v>
          </cell>
          <cell r="G131">
            <v>3.9916898852482356E-5</v>
          </cell>
          <cell r="H131">
            <v>1.4452857675159454</v>
          </cell>
          <cell r="I131">
            <v>1.4452867191782435</v>
          </cell>
          <cell r="J131">
            <v>1.4452868127149912</v>
          </cell>
          <cell r="K131">
            <v>1.4452870283928614</v>
          </cell>
          <cell r="L131">
            <v>1.4452872059558923</v>
          </cell>
          <cell r="M131">
            <v>1.4452872498082643</v>
          </cell>
          <cell r="N131">
            <v>1.4452879277272648</v>
          </cell>
          <cell r="O131">
            <v>1.4452881134893951</v>
          </cell>
          <cell r="P131">
            <v>1.4452902337084079</v>
          </cell>
        </row>
        <row r="132">
          <cell r="B132" t="str">
            <v>HPLNGA</v>
          </cell>
          <cell r="C132" t="str">
            <v>VAR_fout</v>
          </cell>
          <cell r="D132" t="str">
            <v>LTH</v>
          </cell>
          <cell r="E132">
            <v>1.7328997941729172</v>
          </cell>
          <cell r="F132">
            <v>1.9133205325928437</v>
          </cell>
          <cell r="G132">
            <v>1.9855211441088936</v>
          </cell>
          <cell r="J132"/>
          <cell r="K132"/>
          <cell r="L132"/>
        </row>
        <row r="133">
          <cell r="B133" t="str">
            <v>HPLNGA</v>
          </cell>
          <cell r="C133" t="str">
            <v>VAR_fout</v>
          </cell>
          <cell r="D133" t="str">
            <v>CO2_E</v>
          </cell>
          <cell r="E133">
            <v>114.383492542498</v>
          </cell>
          <cell r="F133">
            <v>126.292521706771</v>
          </cell>
          <cell r="G133">
            <v>131.05826646401599</v>
          </cell>
          <cell r="J133"/>
          <cell r="K133"/>
          <cell r="L133"/>
        </row>
        <row r="134">
          <cell r="B134" t="str">
            <v>HPLNGA</v>
          </cell>
          <cell r="C134" t="str">
            <v>VAR_fin</v>
          </cell>
          <cell r="D134" t="str">
            <v>ENGA</v>
          </cell>
          <cell r="E134">
            <v>2.0280761089095449</v>
          </cell>
          <cell r="F134">
            <v>2.2392291082760836</v>
          </cell>
          <cell r="G134">
            <v>2.3237281287946043</v>
          </cell>
          <cell r="J134"/>
          <cell r="K134"/>
          <cell r="L134"/>
        </row>
        <row r="135">
          <cell r="B135" t="str">
            <v>HPLNGA</v>
          </cell>
          <cell r="C135" t="str">
            <v>VAR_ncap</v>
          </cell>
          <cell r="D135" t="str">
            <v>-</v>
          </cell>
          <cell r="E135">
            <v>1.39826564543262E-6</v>
          </cell>
          <cell r="F135">
            <v>1.17120479338246E-6</v>
          </cell>
          <cell r="G135">
            <v>1.2545073976662499E-6</v>
          </cell>
          <cell r="H135">
            <v>1.14091506149299E-6</v>
          </cell>
          <cell r="I135">
            <v>1.9299205295657398E-6</v>
          </cell>
          <cell r="J135">
            <v>1.7584613359659401E-6</v>
          </cell>
          <cell r="K135">
            <v>2.1066125814243801E-6</v>
          </cell>
          <cell r="L135">
            <v>2.5421967436268901E-6</v>
          </cell>
          <cell r="M135">
            <v>2.5057332878626299E-6</v>
          </cell>
          <cell r="N135">
            <v>2.3295523962059499E-6</v>
          </cell>
          <cell r="O135">
            <v>1.9122911641842199E-6</v>
          </cell>
          <cell r="P135">
            <v>2.2016565498363E-6</v>
          </cell>
        </row>
        <row r="136">
          <cell r="B136" t="str">
            <v>HPLNGA</v>
          </cell>
          <cell r="C136" t="str">
            <v>VAR_cap</v>
          </cell>
          <cell r="D136" t="str">
            <v>-</v>
          </cell>
          <cell r="E136">
            <v>0.25381030654865139</v>
          </cell>
          <cell r="F136">
            <v>0.25375096822978083</v>
          </cell>
          <cell r="G136">
            <v>0.25185954203915145</v>
          </cell>
          <cell r="H136">
            <v>9.3250453430115954E-6</v>
          </cell>
          <cell r="I136">
            <v>3.5490795523802665E-6</v>
          </cell>
          <cell r="J136">
            <v>3.8778711799584596E-6</v>
          </cell>
          <cell r="K136">
            <v>4.5185631249602201E-6</v>
          </cell>
          <cell r="L136">
            <v>5.5015978947900193E-6</v>
          </cell>
          <cell r="M136">
            <v>5.6586349893554295E-6</v>
          </cell>
          <cell r="N136">
            <v>5.8578199089065309E-6</v>
          </cell>
          <cell r="O136">
            <v>5.2495123414395898E-6</v>
          </cell>
          <cell r="P136">
            <v>4.6416003297619497E-6</v>
          </cell>
        </row>
        <row r="137">
          <cell r="B137" t="str">
            <v>G-INTC-IMP00-AT</v>
          </cell>
          <cell r="C137" t="str">
            <v>VAR_fout</v>
          </cell>
          <cell r="D137" t="str">
            <v>ELC</v>
          </cell>
          <cell r="E137">
            <v>15.013806271030196</v>
          </cell>
          <cell r="F137">
            <v>9.0274193275196053E-3</v>
          </cell>
          <cell r="G137">
            <v>5.4589912905276582E-3</v>
          </cell>
          <cell r="H137">
            <v>7.6074325666293449E-3</v>
          </cell>
          <cell r="I137">
            <v>2.4438580200175945E-3</v>
          </cell>
          <cell r="J137">
            <v>3.90547767985864E-3</v>
          </cell>
          <cell r="K137">
            <v>0.41626246817487811</v>
          </cell>
          <cell r="L137">
            <v>2.9996696620955059</v>
          </cell>
          <cell r="M137">
            <v>6.1159728791366712</v>
          </cell>
          <cell r="N137">
            <v>10.529833368900583</v>
          </cell>
          <cell r="O137">
            <v>10.948232864043964</v>
          </cell>
          <cell r="P137">
            <v>10.24829293683166</v>
          </cell>
        </row>
        <row r="138">
          <cell r="B138" t="str">
            <v>G-INTC-IMP00-AT</v>
          </cell>
          <cell r="C138" t="str">
            <v>VAR_fin</v>
          </cell>
          <cell r="D138" t="str">
            <v>ELC_I-AT</v>
          </cell>
          <cell r="E138">
            <v>15.013806271030196</v>
          </cell>
          <cell r="F138">
            <v>9.0274193275196053E-3</v>
          </cell>
          <cell r="G138">
            <v>5.4589912905276582E-3</v>
          </cell>
          <cell r="H138">
            <v>7.6074325666293449E-3</v>
          </cell>
          <cell r="I138">
            <v>2.4438580200175945E-3</v>
          </cell>
          <cell r="J138">
            <v>3.90547767985864E-3</v>
          </cell>
          <cell r="K138">
            <v>0.41626246817487811</v>
          </cell>
          <cell r="L138">
            <v>2.9996696620955059</v>
          </cell>
          <cell r="M138">
            <v>6.1159728791366712</v>
          </cell>
          <cell r="N138">
            <v>10.529833368900583</v>
          </cell>
          <cell r="O138">
            <v>10.948232864043964</v>
          </cell>
          <cell r="P138">
            <v>10.24829293683166</v>
          </cell>
        </row>
        <row r="139">
          <cell r="B139" t="str">
            <v>G-INTC-IMP00-AT</v>
          </cell>
          <cell r="C139" t="str">
            <v>VAR_ncap</v>
          </cell>
          <cell r="D139" t="str">
            <v>-</v>
          </cell>
          <cell r="E139">
            <v>1.28344722407513E-6</v>
          </cell>
          <cell r="F139">
            <v>1.16991138237637E-6</v>
          </cell>
          <cell r="G139">
            <v>1.3270891293191301E-6</v>
          </cell>
          <cell r="H139">
            <v>1.59119082658643E-6</v>
          </cell>
          <cell r="I139">
            <v>2.3746579140751402E-6</v>
          </cell>
          <cell r="J139">
            <v>0.36005550904706801</v>
          </cell>
          <cell r="K139">
            <v>0.48785672184812101</v>
          </cell>
          <cell r="L139">
            <v>0.35122657398472701</v>
          </cell>
          <cell r="M139">
            <v>7.8809682500581093E-6</v>
          </cell>
          <cell r="N139">
            <v>2.0933126801405098E-6</v>
          </cell>
        </row>
        <row r="140">
          <cell r="B140" t="str">
            <v>G-INTC-IMP00-AT</v>
          </cell>
          <cell r="C140" t="str">
            <v>VAR_cap</v>
          </cell>
          <cell r="D140" t="str">
            <v>-</v>
          </cell>
          <cell r="E140">
            <v>0.55986837883493901</v>
          </cell>
          <cell r="F140">
            <v>8.5452366736005203E-4</v>
          </cell>
          <cell r="G140">
            <v>8.5269616139993509E-4</v>
          </cell>
          <cell r="H140">
            <v>8.5293599629876482E-4</v>
          </cell>
          <cell r="I140">
            <v>8.5444807894075048E-4</v>
          </cell>
          <cell r="J140">
            <v>8.5433030338233351E-4</v>
          </cell>
          <cell r="K140">
            <v>5.7221957815927649E-2</v>
          </cell>
          <cell r="L140">
            <v>0.36090986738252417</v>
          </cell>
          <cell r="M140">
            <v>0.77380421733503302</v>
          </cell>
          <cell r="N140">
            <v>1.1999919733779698</v>
          </cell>
          <cell r="O140">
            <v>1.1999954486139299</v>
          </cell>
          <cell r="P140">
            <v>1.1999942632584</v>
          </cell>
        </row>
        <row r="141">
          <cell r="B141" t="str">
            <v>CHPWST</v>
          </cell>
          <cell r="C141" t="str">
            <v>VAR_fout</v>
          </cell>
          <cell r="D141" t="str">
            <v>ELC35</v>
          </cell>
          <cell r="E141">
            <v>1.4349601473639761</v>
          </cell>
          <cell r="F141">
            <v>1.2995353713034941</v>
          </cell>
          <cell r="G141">
            <v>1.3088988651981586</v>
          </cell>
          <cell r="H141">
            <v>1.2901763132667643</v>
          </cell>
          <cell r="I141">
            <v>1.2798570077356444</v>
          </cell>
          <cell r="J141">
            <v>0.98222078636340249</v>
          </cell>
          <cell r="K141">
            <v>0.494199883232393</v>
          </cell>
          <cell r="L141">
            <v>0.50243703816778484</v>
          </cell>
          <cell r="M141">
            <v>0.50243707564352624</v>
          </cell>
          <cell r="N141">
            <v>0.50243696266376758</v>
          </cell>
          <cell r="O141">
            <v>0.50243695173142622</v>
          </cell>
          <cell r="P141">
            <v>0.50243708773151863</v>
          </cell>
        </row>
        <row r="142">
          <cell r="B142" t="str">
            <v>CHPWST</v>
          </cell>
          <cell r="C142" t="str">
            <v>VAR_fout</v>
          </cell>
          <cell r="D142" t="str">
            <v>LTH</v>
          </cell>
          <cell r="E142">
            <v>14.461260752533063</v>
          </cell>
          <cell r="F142">
            <v>13.051647806852502</v>
          </cell>
          <cell r="G142">
            <v>13.077962907892175</v>
          </cell>
          <cell r="H142">
            <v>12.779633928764319</v>
          </cell>
          <cell r="I142">
            <v>12.34294655300365</v>
          </cell>
          <cell r="J142">
            <v>9.2158530815060224</v>
          </cell>
          <cell r="K142">
            <v>4.5077625852360121</v>
          </cell>
          <cell r="L142">
            <v>4.4515921581665667</v>
          </cell>
          <cell r="M142">
            <v>4.4515924902016479</v>
          </cell>
          <cell r="N142">
            <v>4.451591489200986</v>
          </cell>
          <cell r="O142">
            <v>4.4515913923404344</v>
          </cell>
          <cell r="P142">
            <v>4.4515925973012562</v>
          </cell>
        </row>
        <row r="143">
          <cell r="B143" t="str">
            <v>CHPWST</v>
          </cell>
          <cell r="C143" t="str">
            <v>VAR_fout</v>
          </cell>
          <cell r="D143" t="str">
            <v>CO2_E</v>
          </cell>
          <cell r="E143">
            <v>2843.2556729776802</v>
          </cell>
          <cell r="F143">
            <v>2574.9226021930699</v>
          </cell>
          <cell r="G143">
            <v>2593.4755962841</v>
          </cell>
          <cell r="H143">
            <v>2556.37839739022</v>
          </cell>
          <cell r="I143">
            <v>2535.9315410462</v>
          </cell>
          <cell r="J143">
            <v>1946.1898144520201</v>
          </cell>
          <cell r="K143">
            <v>979.21647800926303</v>
          </cell>
          <cell r="L143">
            <v>995.53772396321699</v>
          </cell>
          <cell r="M143">
            <v>995.53779821832302</v>
          </cell>
          <cell r="N143">
            <v>995.53757435821001</v>
          </cell>
          <cell r="O143">
            <v>995.53755269667204</v>
          </cell>
          <cell r="P143">
            <v>995.537822169685</v>
          </cell>
        </row>
        <row r="144">
          <cell r="B144" t="str">
            <v>CHPWST</v>
          </cell>
          <cell r="C144" t="str">
            <v>VAR_fin</v>
          </cell>
          <cell r="D144" t="str">
            <v>EWST</v>
          </cell>
          <cell r="E144">
            <v>30.638530958811163</v>
          </cell>
          <cell r="F144">
            <v>27.747010799494369</v>
          </cell>
          <cell r="G144">
            <v>27.946935304785537</v>
          </cell>
          <cell r="H144">
            <v>27.547181006360095</v>
          </cell>
          <cell r="I144">
            <v>27.326848502652993</v>
          </cell>
          <cell r="J144">
            <v>20.971873000560553</v>
          </cell>
          <cell r="K144">
            <v>10.551901702686038</v>
          </cell>
          <cell r="L144">
            <v>10.727777197879497</v>
          </cell>
          <cell r="M144">
            <v>10.727777998042267</v>
          </cell>
          <cell r="N144">
            <v>10.727775585756561</v>
          </cell>
          <cell r="O144">
            <v>10.727775352334826</v>
          </cell>
          <cell r="P144">
            <v>10.727778256138853</v>
          </cell>
        </row>
        <row r="145">
          <cell r="B145" t="str">
            <v>CHPWST</v>
          </cell>
          <cell r="C145" t="str">
            <v>VAR_ncap</v>
          </cell>
          <cell r="D145" t="str">
            <v>-</v>
          </cell>
          <cell r="F145">
            <v>8.6986849487243307E-8</v>
          </cell>
          <cell r="G145">
            <v>1.25029503104231E-7</v>
          </cell>
          <cell r="H145">
            <v>1.7780057714512601E-7</v>
          </cell>
          <cell r="I145">
            <v>1.3214999324686E-2</v>
          </cell>
          <cell r="J145">
            <v>1.2227155520810099E-3</v>
          </cell>
          <cell r="K145">
            <v>2.3282514792116101E-7</v>
          </cell>
          <cell r="L145">
            <v>1.89300038984783E-2</v>
          </cell>
          <cell r="M145">
            <v>1.53703540059392E-3</v>
          </cell>
          <cell r="N145">
            <v>5.0351838045636801E-7</v>
          </cell>
          <cell r="O145">
            <v>7.8949322137275499E-3</v>
          </cell>
          <cell r="P145">
            <v>3.1906423105628801E-3</v>
          </cell>
        </row>
        <row r="146">
          <cell r="B146" t="str">
            <v>CHPWST</v>
          </cell>
          <cell r="C146" t="str">
            <v>VAR_cap</v>
          </cell>
          <cell r="D146" t="str">
            <v>-</v>
          </cell>
          <cell r="E146">
            <v>7.8399999999999997E-2</v>
          </cell>
          <cell r="F146">
            <v>7.1513044003562037E-2</v>
          </cell>
          <cell r="G146">
            <v>7.1512654522767782E-2</v>
          </cell>
          <cell r="H146">
            <v>7.0489712744340474E-2</v>
          </cell>
          <cell r="I146">
            <v>7.748157434218074E-2</v>
          </cell>
          <cell r="J146">
            <v>5.9900560441005564E-2</v>
          </cell>
          <cell r="K146">
            <v>5.3981475203024265E-2</v>
          </cell>
          <cell r="L146">
            <v>3.3367854932824285E-2</v>
          </cell>
          <cell r="M146">
            <v>3.4904696140527242E-2</v>
          </cell>
          <cell r="N146">
            <v>3.4904613418258838E-2</v>
          </cell>
          <cell r="O146">
            <v>3.173386865829457E-2</v>
          </cell>
          <cell r="P146">
            <v>3.1552751069254384E-2</v>
          </cell>
        </row>
        <row r="147">
          <cell r="B147" t="str">
            <v>RHES-CHPNGA</v>
          </cell>
          <cell r="C147" t="str">
            <v>VAR_fout</v>
          </cell>
          <cell r="D147" t="str">
            <v>CO2_R</v>
          </cell>
          <cell r="E147">
            <v>3.3928612100810498</v>
          </cell>
          <cell r="F147">
            <v>0.34379782830008099</v>
          </cell>
          <cell r="G147">
            <v>1.22044267437924</v>
          </cell>
          <cell r="H147">
            <v>0.87999757498547304</v>
          </cell>
          <cell r="I147">
            <v>0.91991565422170796</v>
          </cell>
          <cell r="J147">
            <v>0.38050738156717201</v>
          </cell>
          <cell r="K147"/>
          <cell r="L147"/>
          <cell r="M147">
            <v>0.26509340584836399</v>
          </cell>
          <cell r="N147">
            <v>0.45816596204309401</v>
          </cell>
          <cell r="O147">
            <v>0.71224578040915798</v>
          </cell>
          <cell r="P147">
            <v>0.71596115408956795</v>
          </cell>
        </row>
        <row r="148">
          <cell r="B148" t="str">
            <v>RHES-CHPNGA</v>
          </cell>
          <cell r="C148" t="str">
            <v>VAR_fout</v>
          </cell>
          <cell r="D148" t="str">
            <v>RHES_NKEV_GAS_ELC_CHP</v>
          </cell>
          <cell r="E148">
            <v>1.3781486383652571E-2</v>
          </cell>
          <cell r="F148">
            <v>1.6492253816873025E-3</v>
          </cell>
          <cell r="G148">
            <v>5.5977171200211062E-3</v>
          </cell>
          <cell r="H148">
            <v>4.2153959832723206E-3</v>
          </cell>
          <cell r="I148">
            <v>4.4354285500226185E-3</v>
          </cell>
          <cell r="J148">
            <v>1.7987048048798615E-3</v>
          </cell>
          <cell r="K148"/>
          <cell r="L148"/>
          <cell r="M148">
            <v>1.3209049662499283E-3</v>
          </cell>
          <cell r="N148">
            <v>2.2818628917084418E-3</v>
          </cell>
          <cell r="O148">
            <v>3.5973638307095117E-3</v>
          </cell>
          <cell r="P148">
            <v>3.5516523500881926E-3</v>
          </cell>
        </row>
        <row r="149">
          <cell r="B149" t="str">
            <v>RHES-CHPNGA</v>
          </cell>
          <cell r="C149" t="str">
            <v>VAR_fout</v>
          </cell>
          <cell r="D149" t="str">
            <v>RHES_LTH_CHPNGA</v>
          </cell>
          <cell r="E149">
            <v>3.3177652405089554E-2</v>
          </cell>
          <cell r="F149">
            <v>3.9302175233437145E-3</v>
          </cell>
          <cell r="G149">
            <v>1.3135383823964892E-2</v>
          </cell>
          <cell r="H149">
            <v>9.6351908189081879E-3</v>
          </cell>
          <cell r="I149">
            <v>1.0049191501805631E-2</v>
          </cell>
          <cell r="J149">
            <v>4.0391967548179383E-3</v>
          </cell>
          <cell r="K149"/>
          <cell r="L149"/>
          <cell r="M149">
            <v>2.8695521680601934E-3</v>
          </cell>
          <cell r="N149">
            <v>4.9571504199183445E-3</v>
          </cell>
          <cell r="O149">
            <v>7.8149628046448004E-3</v>
          </cell>
          <cell r="P149">
            <v>7.7156585536398686E-3</v>
          </cell>
        </row>
        <row r="150">
          <cell r="B150" t="str">
            <v>RHES-CHPNGA</v>
          </cell>
          <cell r="C150" t="str">
            <v>VAR_fin</v>
          </cell>
          <cell r="D150" t="str">
            <v>RNGA</v>
          </cell>
          <cell r="E150">
            <v>6.0157113653919202E-2</v>
          </cell>
          <cell r="F150">
            <v>6.095706175533358E-3</v>
          </cell>
          <cell r="G150">
            <v>2.1639054510270199E-2</v>
          </cell>
          <cell r="H150">
            <v>1.5602793882721152E-2</v>
          </cell>
          <cell r="I150">
            <v>1.6310561245065747E-2</v>
          </cell>
          <cell r="J150">
            <v>6.7465847795597812E-3</v>
          </cell>
          <cell r="K150"/>
          <cell r="L150"/>
          <cell r="M150">
            <v>4.7002376923468824E-3</v>
          </cell>
          <cell r="N150">
            <v>8.1235099653030954E-3</v>
          </cell>
          <cell r="O150">
            <v>1.2628471283850326E-2</v>
          </cell>
          <cell r="P150">
            <v>1.2694346703715742E-2</v>
          </cell>
        </row>
        <row r="151">
          <cell r="B151" t="str">
            <v>RHES-CHPNGA</v>
          </cell>
          <cell r="C151" t="str">
            <v>VAR_ncap</v>
          </cell>
          <cell r="D151" t="str">
            <v>-</v>
          </cell>
          <cell r="F151">
            <v>2.3867574236282999E-5</v>
          </cell>
          <cell r="J151"/>
          <cell r="K151"/>
          <cell r="L151"/>
          <cell r="M151">
            <v>1.17557698835338E-4</v>
          </cell>
          <cell r="N151">
            <v>8.5671894426540495E-5</v>
          </cell>
          <cell r="O151">
            <v>1.1675651652032399E-4</v>
          </cell>
          <cell r="P151">
            <v>1.1048971833948099E-6</v>
          </cell>
        </row>
        <row r="152">
          <cell r="B152" t="str">
            <v>RHES-CHPNGA</v>
          </cell>
          <cell r="C152" t="str">
            <v>VAR_cap</v>
          </cell>
          <cell r="D152" t="str">
            <v>-</v>
          </cell>
          <cell r="E152">
            <v>4.0828585450367726E-3</v>
          </cell>
          <cell r="F152">
            <v>4.9812394810786289E-4</v>
          </cell>
          <cell r="G152">
            <v>4.9765770483932502E-4</v>
          </cell>
          <cell r="H152">
            <v>4.8924413257582196E-4</v>
          </cell>
          <cell r="I152">
            <v>3.9456295453621271E-4</v>
          </cell>
          <cell r="J152">
            <v>1.5983459949043557E-4</v>
          </cell>
          <cell r="K152"/>
          <cell r="L152"/>
          <cell r="M152">
            <v>1.17557698835338E-4</v>
          </cell>
          <cell r="N152">
            <v>2.0321804798299504E-4</v>
          </cell>
          <cell r="O152">
            <v>3.1994573725047505E-4</v>
          </cell>
          <cell r="P152">
            <v>3.2094955226081776E-4</v>
          </cell>
        </row>
        <row r="153">
          <cell r="B153" t="str">
            <v>RHEM-CHPWOD</v>
          </cell>
          <cell r="C153" t="str">
            <v>VAR_fout</v>
          </cell>
          <cell r="D153" t="str">
            <v>RHEM_KEV_WOD_ELC_CHP</v>
          </cell>
          <cell r="H153">
            <v>3.4463335019878805E-4</v>
          </cell>
          <cell r="I153">
            <v>4.712313687966593E-4</v>
          </cell>
          <cell r="J153">
            <v>0.11434315689470083</v>
          </cell>
          <cell r="K153">
            <v>0.1921019770875291</v>
          </cell>
          <cell r="L153">
            <v>0.19264125757884407</v>
          </cell>
          <cell r="M153">
            <v>0.19204646939648901</v>
          </cell>
          <cell r="N153">
            <v>0.18808611580624565</v>
          </cell>
          <cell r="O153">
            <v>0.18907391351458783</v>
          </cell>
          <cell r="P153">
            <v>0.18605846057597356</v>
          </cell>
        </row>
        <row r="154">
          <cell r="B154" t="str">
            <v>RHEM-CHPWOD</v>
          </cell>
          <cell r="C154" t="str">
            <v>VAR_fout</v>
          </cell>
          <cell r="D154" t="str">
            <v>RHEM_LTH_CHPWOD</v>
          </cell>
          <cell r="H154">
            <v>9.1675866555342817E-4</v>
          </cell>
          <cell r="I154">
            <v>1.2535218677349567E-3</v>
          </cell>
          <cell r="J154">
            <v>0.3041640626755594</v>
          </cell>
          <cell r="K154">
            <v>0.51101018535598963</v>
          </cell>
          <cell r="L154">
            <v>0.51244472459396984</v>
          </cell>
          <cell r="M154">
            <v>0.5108625294290845</v>
          </cell>
          <cell r="N154">
            <v>0.50032759869641774</v>
          </cell>
          <cell r="O154">
            <v>0.50295523792057861</v>
          </cell>
          <cell r="P154">
            <v>0.49493383601490532</v>
          </cell>
        </row>
        <row r="155">
          <cell r="B155" t="str">
            <v>RHEM-CHPWOD</v>
          </cell>
          <cell r="C155" t="str">
            <v>VAR_fin</v>
          </cell>
          <cell r="D155" t="str">
            <v>RWOD</v>
          </cell>
          <cell r="H155">
            <v>1.6541754517696221E-3</v>
          </cell>
          <cell r="I155">
            <v>2.5147255492888208E-3</v>
          </cell>
          <cell r="J155">
            <v>0.41785281637127775</v>
          </cell>
          <cell r="K155">
            <v>0.68771883266688982</v>
          </cell>
          <cell r="L155">
            <v>0.67552149607318024</v>
          </cell>
          <cell r="M155">
            <v>0.67321294949680788</v>
          </cell>
          <cell r="N155">
            <v>0.65973411620253686</v>
          </cell>
          <cell r="O155">
            <v>0.66278745460218225</v>
          </cell>
          <cell r="P155">
            <v>0.65343096529791334</v>
          </cell>
        </row>
        <row r="156">
          <cell r="B156" t="str">
            <v>RHEM-CHPWOD</v>
          </cell>
          <cell r="C156" t="str">
            <v>VAR_ncap</v>
          </cell>
          <cell r="D156" t="str">
            <v>-</v>
          </cell>
          <cell r="H156">
            <v>2.6526791012907298E-5</v>
          </cell>
          <cell r="I156">
            <v>2.2304489984105399E-5</v>
          </cell>
          <cell r="J156">
            <v>8.4410052559796001E-3</v>
          </cell>
          <cell r="K156">
            <v>5.7914239318516197E-3</v>
          </cell>
          <cell r="L156">
            <v>6.2538647880419794E-5</v>
          </cell>
          <cell r="M156">
            <v>7.8671355246264594E-3</v>
          </cell>
          <cell r="N156">
            <v>6.0273213182483404E-3</v>
          </cell>
          <cell r="O156">
            <v>2.6187467274904098E-3</v>
          </cell>
          <cell r="P156">
            <v>5.1606691872314496E-3</v>
          </cell>
        </row>
        <row r="157">
          <cell r="B157" t="str">
            <v>RHEM-CHPWOD</v>
          </cell>
          <cell r="C157" t="str">
            <v>VAR_cap</v>
          </cell>
          <cell r="D157" t="str">
            <v>-</v>
          </cell>
          <cell r="H157">
            <v>2.6526791012907298E-5</v>
          </cell>
          <cell r="I157">
            <v>4.8807536928518399E-5</v>
          </cell>
          <cell r="J157">
            <v>8.4846921961786552E-3</v>
          </cell>
          <cell r="K157">
            <v>1.4254646470534562E-2</v>
          </cell>
          <cell r="L157">
            <v>1.4294804366329341E-2</v>
          </cell>
          <cell r="M157">
            <v>1.4250557034958792E-2</v>
          </cell>
          <cell r="N157">
            <v>1.3956822096150694E-2</v>
          </cell>
          <cell r="O157">
            <v>1.4030020367128825E-2</v>
          </cell>
          <cell r="P157">
            <v>1.3806540600759478E-2</v>
          </cell>
        </row>
        <row r="158">
          <cell r="B158" t="str">
            <v>ENUC_SMR_GOE_IV</v>
          </cell>
          <cell r="C158" t="str">
            <v>VAR_fout</v>
          </cell>
          <cell r="D158" t="str">
            <v>LTH</v>
          </cell>
          <cell r="J158"/>
          <cell r="K158">
            <v>1.9926783613038093E-2</v>
          </cell>
          <cell r="L158">
            <v>6.2409563515245833E-2</v>
          </cell>
          <cell r="M158">
            <v>6.1587108081575186E-2</v>
          </cell>
          <cell r="N158">
            <v>5.3117980011472422E-2</v>
          </cell>
          <cell r="O158">
            <v>5.0009363433059173E-2</v>
          </cell>
          <cell r="P158">
            <v>4.5190630795154424E-2</v>
          </cell>
        </row>
        <row r="159">
          <cell r="B159" t="str">
            <v>ENUC_SMR_GOE_IV</v>
          </cell>
          <cell r="C159" t="str">
            <v>VAR_fout</v>
          </cell>
          <cell r="D159" t="str">
            <v>ELC</v>
          </cell>
          <cell r="J159"/>
          <cell r="K159">
            <v>3.6725876752489756E-2</v>
          </cell>
          <cell r="L159">
            <v>0.10495341594296621</v>
          </cell>
          <cell r="M159">
            <v>0.10927533522595567</v>
          </cell>
          <cell r="N159">
            <v>0.10615063019877639</v>
          </cell>
          <cell r="O159">
            <v>0.11084139488104149</v>
          </cell>
          <cell r="P159">
            <v>0.10738057457238656</v>
          </cell>
        </row>
        <row r="160">
          <cell r="B160" t="str">
            <v>ENUC_SMR_GOE_IV</v>
          </cell>
          <cell r="C160" t="str">
            <v>VAR_fin</v>
          </cell>
          <cell r="D160" t="str">
            <v>URN</v>
          </cell>
          <cell r="J160"/>
          <cell r="K160">
            <v>0.11961904643631907</v>
          </cell>
          <cell r="L160">
            <v>0.34427220958806132</v>
          </cell>
          <cell r="M160">
            <v>0.35694116971627404</v>
          </cell>
          <cell r="N160">
            <v>0.34375178631561798</v>
          </cell>
          <cell r="O160">
            <v>0.35651680489069398</v>
          </cell>
          <cell r="P160">
            <v>0.34393487322409572</v>
          </cell>
        </row>
        <row r="161">
          <cell r="B161" t="str">
            <v>ENUC_SMR_GOE_IV</v>
          </cell>
          <cell r="C161" t="str">
            <v>VAR_ncap</v>
          </cell>
          <cell r="D161" t="str">
            <v>-</v>
          </cell>
          <cell r="J161"/>
          <cell r="K161">
            <v>4.2635427990505197E-3</v>
          </cell>
          <cell r="L161">
            <v>1.5680185872048E-7</v>
          </cell>
          <cell r="M161">
            <v>1.68058374526116E-7</v>
          </cell>
          <cell r="N161">
            <v>3.0504901937479502E-7</v>
          </cell>
          <cell r="O161">
            <v>1.32064535318631E-6</v>
          </cell>
        </row>
        <row r="162">
          <cell r="B162" t="str">
            <v>ENUC_SMR_GOE_IV</v>
          </cell>
          <cell r="C162" t="str">
            <v>VAR_cap</v>
          </cell>
          <cell r="D162" t="str">
            <v>-</v>
          </cell>
          <cell r="J162"/>
          <cell r="K162">
            <v>1.35160143666757E-3</v>
          </cell>
          <cell r="L162">
            <v>4.2635427990505197E-3</v>
          </cell>
          <cell r="M162">
            <v>4.2637439925030498E-3</v>
          </cell>
          <cell r="N162">
            <v>4.2638676592837701E-3</v>
          </cell>
          <cell r="O162">
            <v>4.2645913709601904E-3</v>
          </cell>
          <cell r="P162">
            <v>4.2654933536563303E-3</v>
          </cell>
        </row>
        <row r="163">
          <cell r="B163" t="str">
            <v>G-INTC-IMP00-FR</v>
          </cell>
          <cell r="C163" t="str">
            <v>VAR_fout</v>
          </cell>
          <cell r="D163" t="str">
            <v>ELC</v>
          </cell>
          <cell r="E163">
            <v>28.948621781932385</v>
          </cell>
          <cell r="F163">
            <v>21.535305971480231</v>
          </cell>
          <cell r="G163">
            <v>26.779105195273559</v>
          </cell>
          <cell r="H163">
            <v>15.253270743198303</v>
          </cell>
          <cell r="I163">
            <v>25.246604912232705</v>
          </cell>
          <cell r="J163">
            <v>31.468738767099396</v>
          </cell>
          <cell r="K163">
            <v>38.254371078214291</v>
          </cell>
          <cell r="L163">
            <v>50.163419932057963</v>
          </cell>
          <cell r="M163">
            <v>50.021256668790961</v>
          </cell>
          <cell r="N163">
            <v>50.156674734755882</v>
          </cell>
          <cell r="O163">
            <v>49.837205227088724</v>
          </cell>
          <cell r="P163">
            <v>49.418066964328112</v>
          </cell>
        </row>
        <row r="164">
          <cell r="B164" t="str">
            <v>G-INTC-IMP00-FR</v>
          </cell>
          <cell r="C164" t="str">
            <v>VAR_fin</v>
          </cell>
          <cell r="D164" t="str">
            <v>ELC_I-FR</v>
          </cell>
          <cell r="E164">
            <v>28.948621781932385</v>
          </cell>
          <cell r="F164">
            <v>21.535305971480231</v>
          </cell>
          <cell r="G164">
            <v>26.779105195273559</v>
          </cell>
          <cell r="H164">
            <v>15.253270743198303</v>
          </cell>
          <cell r="I164">
            <v>25.246604912232705</v>
          </cell>
          <cell r="J164">
            <v>31.468738767099396</v>
          </cell>
          <cell r="K164">
            <v>38.254371078214291</v>
          </cell>
          <cell r="L164">
            <v>50.163419932057963</v>
          </cell>
          <cell r="M164">
            <v>50.021256668790961</v>
          </cell>
          <cell r="N164">
            <v>50.156674734755882</v>
          </cell>
          <cell r="O164">
            <v>49.837205227088724</v>
          </cell>
          <cell r="P164">
            <v>49.418066964328112</v>
          </cell>
        </row>
        <row r="165">
          <cell r="B165" t="str">
            <v>G-INTC-IMP00-FR</v>
          </cell>
          <cell r="C165" t="str">
            <v>VAR_ncap</v>
          </cell>
          <cell r="D165" t="str">
            <v>-</v>
          </cell>
          <cell r="E165">
            <v>1.2389365678425501E-5</v>
          </cell>
          <cell r="F165">
            <v>1.2829310611326201E-5</v>
          </cell>
          <cell r="G165">
            <v>0.64137259504546895</v>
          </cell>
          <cell r="H165">
            <v>0.65860541888787705</v>
          </cell>
          <cell r="I165">
            <v>0.91340329521278396</v>
          </cell>
          <cell r="J165">
            <v>1.5865974714431601</v>
          </cell>
          <cell r="K165">
            <v>4.3994853366436596E-6</v>
          </cell>
          <cell r="L165">
            <v>1.11928325460857</v>
          </cell>
          <cell r="M165">
            <v>0.58072132343146499</v>
          </cell>
          <cell r="N165">
            <v>1.60755340864471E-5</v>
          </cell>
        </row>
        <row r="166">
          <cell r="B166" t="str">
            <v>G-INTC-IMP00-FR</v>
          </cell>
          <cell r="C166" t="str">
            <v>VAR_cap</v>
          </cell>
          <cell r="D166" t="str">
            <v>-</v>
          </cell>
          <cell r="E166">
            <v>1.6999996946407705</v>
          </cell>
          <cell r="F166">
            <v>1.6999994149992845</v>
          </cell>
          <cell r="G166">
            <v>1.6999992568403948</v>
          </cell>
          <cell r="H166">
            <v>1.7000110758809612</v>
          </cell>
          <cell r="I166">
            <v>2.4999998454396515</v>
          </cell>
          <cell r="J166">
            <v>2.9999999508398481</v>
          </cell>
          <cell r="K166">
            <v>3.9999998012409042</v>
          </cell>
          <cell r="L166">
            <v>5.4999966681604393</v>
          </cell>
          <cell r="M166">
            <v>5.4999973468174215</v>
          </cell>
          <cell r="N166">
            <v>5.499994993621967</v>
          </cell>
          <cell r="O166">
            <v>5.4999976792289758</v>
          </cell>
          <cell r="P166">
            <v>5.4999968199257712</v>
          </cell>
        </row>
        <row r="167">
          <cell r="B167" t="str">
            <v>ENUC_SMR_BEZ_III</v>
          </cell>
          <cell r="C167" t="str">
            <v>VAR_fout</v>
          </cell>
          <cell r="D167" t="str">
            <v>LTH</v>
          </cell>
          <cell r="J167"/>
          <cell r="K167">
            <v>1.1332803787991337</v>
          </cell>
          <cell r="L167">
            <v>1.7635257098310109</v>
          </cell>
          <cell r="M167">
            <v>1.7560086105967647</v>
          </cell>
          <cell r="N167">
            <v>1.7779780156503004</v>
          </cell>
          <cell r="O167">
            <v>1.7870375914957659</v>
          </cell>
          <cell r="P167">
            <v>1.7923541638009628</v>
          </cell>
        </row>
        <row r="168">
          <cell r="B168" t="str">
            <v>ENUC_SMR_BEZ_III</v>
          </cell>
          <cell r="C168" t="str">
            <v>VAR_fout</v>
          </cell>
          <cell r="D168" t="str">
            <v>ELC</v>
          </cell>
          <cell r="J168"/>
          <cell r="K168">
            <v>2.5760195346547032</v>
          </cell>
          <cell r="L168">
            <v>7.7000884619259606</v>
          </cell>
          <cell r="M168">
            <v>7.6848511033724227</v>
          </cell>
          <cell r="N168">
            <v>7.6989762343616706</v>
          </cell>
          <cell r="O168">
            <v>7.6940227613399168</v>
          </cell>
          <cell r="P168">
            <v>7.6972532897638626</v>
          </cell>
        </row>
        <row r="169">
          <cell r="B169" t="str">
            <v>ENUC_SMR_BEZ_III</v>
          </cell>
          <cell r="C169" t="str">
            <v>VAR_fin</v>
          </cell>
          <cell r="D169" t="str">
            <v>URN</v>
          </cell>
          <cell r="J169"/>
          <cell r="K169">
            <v>8.2728114471700618</v>
          </cell>
          <cell r="L169">
            <v>24.006550761064666</v>
          </cell>
          <cell r="M169">
            <v>23.957254957709612</v>
          </cell>
          <cell r="N169">
            <v>24.009622258759642</v>
          </cell>
          <cell r="O169">
            <v>23.998711686784997</v>
          </cell>
          <cell r="P169">
            <v>24.010816306309202</v>
          </cell>
        </row>
        <row r="170">
          <cell r="B170" t="str">
            <v>ENUC_SMR_BEZ_III</v>
          </cell>
          <cell r="C170" t="str">
            <v>VAR_ncap</v>
          </cell>
          <cell r="D170" t="str">
            <v>-</v>
          </cell>
          <cell r="J170"/>
          <cell r="K170">
            <v>0.29999634831954403</v>
          </cell>
          <cell r="L170">
            <v>1.1407655749278501E-7</v>
          </cell>
          <cell r="M170">
            <v>1.02133957148604E-7</v>
          </cell>
          <cell r="N170">
            <v>1.50744373039473E-7</v>
          </cell>
          <cell r="O170">
            <v>5.2876478004325295E-7</v>
          </cell>
        </row>
        <row r="171">
          <cell r="B171" t="str">
            <v>ENUC_SMR_BEZ_III</v>
          </cell>
          <cell r="C171" t="str">
            <v>VAR_cap</v>
          </cell>
          <cell r="D171" t="str">
            <v>-</v>
          </cell>
          <cell r="K171">
            <v>9.5102949470571602E-2</v>
          </cell>
          <cell r="L171">
            <v>0.29999634831954403</v>
          </cell>
          <cell r="M171">
            <v>0.29999648648799998</v>
          </cell>
          <cell r="N171">
            <v>0.29999656453005902</v>
          </cell>
          <cell r="O171">
            <v>0.29999688290010601</v>
          </cell>
          <cell r="P171">
            <v>0.29999724403921202</v>
          </cell>
        </row>
        <row r="172">
          <cell r="B172" t="str">
            <v>ITOT-CHPWSTCCS</v>
          </cell>
          <cell r="C172" t="str">
            <v>VAR_fout</v>
          </cell>
          <cell r="D172" t="str">
            <v>CO2_O</v>
          </cell>
          <cell r="J172">
            <v>20.590522977291073</v>
          </cell>
          <cell r="K172">
            <v>714.71846577879057</v>
          </cell>
          <cell r="L172">
            <v>715.07503879263027</v>
          </cell>
          <cell r="M172">
            <v>715.078742523031</v>
          </cell>
          <cell r="N172">
            <v>715.13117863676098</v>
          </cell>
          <cell r="O172">
            <v>715.08233239207016</v>
          </cell>
          <cell r="P172">
            <v>715.16939617383844</v>
          </cell>
        </row>
        <row r="173">
          <cell r="B173" t="str">
            <v>ITOT-CHPWSTCCS</v>
          </cell>
          <cell r="C173" t="str">
            <v>VAR_fout</v>
          </cell>
          <cell r="D173" t="str">
            <v>CO2</v>
          </cell>
          <cell r="J173">
            <v>-20.590522977291101</v>
          </cell>
          <cell r="K173">
            <v>-714.71846577879001</v>
          </cell>
          <cell r="L173">
            <v>-715.07503879263004</v>
          </cell>
          <cell r="M173">
            <v>-715.07874252303202</v>
          </cell>
          <cell r="N173">
            <v>-715.13117863676098</v>
          </cell>
          <cell r="O173">
            <v>-715.08233239207004</v>
          </cell>
          <cell r="P173">
            <v>-715.16939617383798</v>
          </cell>
        </row>
        <row r="174">
          <cell r="B174" t="str">
            <v>ITOT-CHPWSTCCS</v>
          </cell>
          <cell r="C174" t="str">
            <v>VAR_fout</v>
          </cell>
          <cell r="D174" t="str">
            <v>ITOT_LTH_CHP</v>
          </cell>
          <cell r="J174">
            <v>8.2041903775963709E-2</v>
          </cell>
          <cell r="K174">
            <v>2.3874954223627634</v>
          </cell>
          <cell r="L174">
            <v>2.0110679192712717</v>
          </cell>
          <cell r="M174">
            <v>2.0110783355954185</v>
          </cell>
          <cell r="N174">
            <v>2.0112258062529182</v>
          </cell>
          <cell r="O174">
            <v>2.011088431697317</v>
          </cell>
          <cell r="P174">
            <v>2.0113332887667803</v>
          </cell>
        </row>
        <row r="175">
          <cell r="B175" t="str">
            <v>ITOT-CHPWSTCCS</v>
          </cell>
          <cell r="C175" t="str">
            <v>VAR_fout</v>
          </cell>
          <cell r="D175" t="str">
            <v>ITOT_KEV_WST_ELC_CHP</v>
          </cell>
          <cell r="J175">
            <v>1.6197684729420087E-2</v>
          </cell>
          <cell r="K175">
            <v>0.5646008325358689</v>
          </cell>
          <cell r="L175">
            <v>0.59284236817070357</v>
          </cell>
          <cell r="M175">
            <v>0.59284543879711737</v>
          </cell>
          <cell r="N175">
            <v>0.59288891164703494</v>
          </cell>
          <cell r="O175">
            <v>0.5928484150252703</v>
          </cell>
          <cell r="P175">
            <v>0.59292059639892447</v>
          </cell>
        </row>
        <row r="176">
          <cell r="B176" t="str">
            <v>ITOT-CHPWSTCCS</v>
          </cell>
          <cell r="C176" t="str">
            <v>VAR_fout</v>
          </cell>
          <cell r="D176" t="str">
            <v>CO2_I</v>
          </cell>
          <cell r="J176">
            <v>26.949973166998301</v>
          </cell>
          <cell r="K176">
            <v>939.39211319933599</v>
          </cell>
          <cell r="L176">
            <v>986.38084277814903</v>
          </cell>
          <cell r="M176">
            <v>986.38595173667397</v>
          </cell>
          <cell r="N176">
            <v>986.45828257643996</v>
          </cell>
          <cell r="O176">
            <v>986.390903633824</v>
          </cell>
          <cell r="P176">
            <v>986.51100018562397</v>
          </cell>
        </row>
        <row r="177">
          <cell r="B177" t="str">
            <v>ITOT-CHPWSTCCS</v>
          </cell>
          <cell r="C177" t="str">
            <v>VAR_fin</v>
          </cell>
          <cell r="D177" t="str">
            <v>IWST</v>
          </cell>
          <cell r="J177">
            <v>0.29040919360989503</v>
          </cell>
          <cell r="K177">
            <v>10.12275984051008</v>
          </cell>
          <cell r="L177">
            <v>10.6291039092473</v>
          </cell>
          <cell r="M177">
            <v>10.62915896267968</v>
          </cell>
          <cell r="N177">
            <v>10.629938389832336</v>
          </cell>
          <cell r="O177">
            <v>10.629212323640353</v>
          </cell>
          <cell r="P177">
            <v>10.630506467517506</v>
          </cell>
        </row>
        <row r="178">
          <cell r="B178" t="str">
            <v>ITOT-CHPWSTCCS</v>
          </cell>
          <cell r="C178" t="str">
            <v>VAR_ncap</v>
          </cell>
          <cell r="D178" t="str">
            <v>-</v>
          </cell>
          <cell r="J178">
            <v>9.6352959470665303E-4</v>
          </cell>
          <cell r="K178">
            <v>2.8908870003260201E-2</v>
          </cell>
          <cell r="L178">
            <v>1.1593246059156501E-3</v>
          </cell>
          <cell r="M178">
            <v>1.89019900822381E-7</v>
          </cell>
          <cell r="N178">
            <v>4.2357862935227099E-7</v>
          </cell>
          <cell r="O178">
            <v>1.0374694920854299E-6</v>
          </cell>
          <cell r="P178">
            <v>8.3022714241520697E-5</v>
          </cell>
        </row>
        <row r="179">
          <cell r="B179" t="str">
            <v>ITOT-CHPWSTCCS</v>
          </cell>
          <cell r="C179" t="str">
            <v>VAR_cap</v>
          </cell>
          <cell r="D179" t="str">
            <v>-</v>
          </cell>
          <cell r="J179">
            <v>9.6352959470665303E-4</v>
          </cell>
          <cell r="K179">
            <v>2.9872377251810155E-2</v>
          </cell>
          <cell r="L179">
            <v>3.1031680305782381E-2</v>
          </cell>
          <cell r="M179">
            <v>3.1031816779128096E-2</v>
          </cell>
          <cell r="N179">
            <v>3.103198065070353E-2</v>
          </cell>
          <cell r="O179">
            <v>3.0881973480124274E-2</v>
          </cell>
          <cell r="P179">
            <v>3.0152299364509846E-2</v>
          </cell>
        </row>
        <row r="180">
          <cell r="B180" t="str">
            <v>ENUC_SMR_BEZ_II</v>
          </cell>
          <cell r="C180" t="str">
            <v>VAR_fout</v>
          </cell>
          <cell r="D180" t="str">
            <v>LTH</v>
          </cell>
          <cell r="K180">
            <v>1.1332803787958279</v>
          </cell>
          <cell r="L180">
            <v>1.7635257098122463</v>
          </cell>
          <cell r="M180">
            <v>1.7560086103562</v>
          </cell>
          <cell r="N180">
            <v>1.7779780157255167</v>
          </cell>
          <cell r="O180">
            <v>1.7870375924046695</v>
          </cell>
          <cell r="P180">
            <v>1.7923541643129814</v>
          </cell>
        </row>
        <row r="181">
          <cell r="B181" t="str">
            <v>ENUC_SMR_BEZ_II</v>
          </cell>
          <cell r="C181" t="str">
            <v>VAR_fout</v>
          </cell>
          <cell r="D181" t="str">
            <v>ELC</v>
          </cell>
          <cell r="K181">
            <v>2.5760195346552224</v>
          </cell>
          <cell r="L181">
            <v>7.7000884613050138</v>
          </cell>
          <cell r="M181">
            <v>7.6848510956949285</v>
          </cell>
          <cell r="N181">
            <v>7.6989762346735198</v>
          </cell>
          <cell r="O181">
            <v>7.6940227631784417</v>
          </cell>
          <cell r="P181">
            <v>7.6972532906728937</v>
          </cell>
        </row>
        <row r="182">
          <cell r="B182" t="str">
            <v>ENUC_SMR_BEZ_II</v>
          </cell>
          <cell r="C182" t="str">
            <v>VAR_fin</v>
          </cell>
          <cell r="D182" t="str">
            <v>URN</v>
          </cell>
          <cell r="J182"/>
          <cell r="K182">
            <v>8.2728114471701808</v>
          </cell>
          <cell r="L182">
            <v>24.006550759183597</v>
          </cell>
          <cell r="M182">
            <v>23.957254934448486</v>
          </cell>
          <cell r="N182">
            <v>24.00962225973355</v>
          </cell>
          <cell r="O182">
            <v>23.998711692733906</v>
          </cell>
          <cell r="P182">
            <v>24.010816309278397</v>
          </cell>
        </row>
        <row r="183">
          <cell r="B183" t="str">
            <v>ENUC_SMR_BEZ_II</v>
          </cell>
          <cell r="C183" t="str">
            <v>VAR_ncap</v>
          </cell>
          <cell r="D183" t="str">
            <v>-</v>
          </cell>
          <cell r="J183"/>
          <cell r="K183">
            <v>0.29999634831954097</v>
          </cell>
          <cell r="L183">
            <v>1.14076557681219E-7</v>
          </cell>
          <cell r="M183">
            <v>1.02133957120566E-7</v>
          </cell>
          <cell r="N183">
            <v>1.5074437347979201E-7</v>
          </cell>
          <cell r="O183">
            <v>5.2876478061720798E-7</v>
          </cell>
        </row>
        <row r="184">
          <cell r="B184" t="str">
            <v>ENUC_SMR_BEZ_II</v>
          </cell>
          <cell r="C184" t="str">
            <v>VAR_cap</v>
          </cell>
          <cell r="D184" t="str">
            <v>-</v>
          </cell>
          <cell r="J184"/>
          <cell r="K184">
            <v>9.5102949470570797E-2</v>
          </cell>
          <cell r="L184">
            <v>0.29999634831954097</v>
          </cell>
          <cell r="M184">
            <v>0.29999648648799698</v>
          </cell>
          <cell r="N184">
            <v>0.29999656453005602</v>
          </cell>
          <cell r="O184">
            <v>0.29999688290010401</v>
          </cell>
          <cell r="P184">
            <v>0.29999724403921002</v>
          </cell>
        </row>
        <row r="185">
          <cell r="B185" t="str">
            <v>RHEM-CHPGFC</v>
          </cell>
          <cell r="C185" t="str">
            <v>VAR_fout</v>
          </cell>
          <cell r="D185" t="str">
            <v>CO2_R</v>
          </cell>
          <cell r="J185"/>
          <cell r="K185"/>
          <cell r="L185"/>
          <cell r="M185">
            <v>8.3868574762789597E-2</v>
          </cell>
          <cell r="N185">
            <v>0.16431320524292001</v>
          </cell>
          <cell r="O185">
            <v>0.15822471963662099</v>
          </cell>
          <cell r="P185">
            <v>0.29508828661491199</v>
          </cell>
        </row>
        <row r="186">
          <cell r="B186" t="str">
            <v>RHEM-CHPGFC</v>
          </cell>
          <cell r="C186" t="str">
            <v>VAR_fout</v>
          </cell>
          <cell r="D186" t="str">
            <v>RHEM_LTH_CHPNGA</v>
          </cell>
          <cell r="J186"/>
          <cell r="K186"/>
          <cell r="L186"/>
          <cell r="M186">
            <v>6.6916416034140615E-4</v>
          </cell>
          <cell r="N186">
            <v>1.3110096162998943E-3</v>
          </cell>
          <cell r="O186">
            <v>1.2624312736964421E-3</v>
          </cell>
          <cell r="P186">
            <v>2.3544278187359984E-3</v>
          </cell>
        </row>
        <row r="187">
          <cell r="B187" t="str">
            <v>RHEM-CHPGFC</v>
          </cell>
          <cell r="C187" t="str">
            <v>VAR_fout</v>
          </cell>
          <cell r="D187" t="str">
            <v>RHEM_NKEV_GAS_ELC_CHP</v>
          </cell>
          <cell r="J187"/>
          <cell r="K187"/>
          <cell r="L187"/>
          <cell r="M187">
            <v>6.6916416034140615E-4</v>
          </cell>
          <cell r="N187">
            <v>1.3110096162998943E-3</v>
          </cell>
          <cell r="O187">
            <v>1.2624312736964421E-3</v>
          </cell>
          <cell r="P187">
            <v>2.3544278187359984E-3</v>
          </cell>
        </row>
        <row r="188">
          <cell r="B188" t="str">
            <v>RHEM-CHPGFC</v>
          </cell>
          <cell r="C188" t="str">
            <v>VAR_fin</v>
          </cell>
          <cell r="D188" t="str">
            <v>RNGA</v>
          </cell>
          <cell r="J188"/>
          <cell r="K188"/>
          <cell r="L188"/>
          <cell r="M188">
            <v>1.4870314674253475E-3</v>
          </cell>
          <cell r="N188">
            <v>2.9133547028886561E-3</v>
          </cell>
          <cell r="O188">
            <v>2.8054028304365362E-3</v>
          </cell>
          <cell r="P188">
            <v>5.2320618194133276E-3</v>
          </cell>
        </row>
        <row r="189">
          <cell r="B189" t="str">
            <v>RHEM-CHPGFC</v>
          </cell>
          <cell r="C189" t="str">
            <v>VAR_ncap</v>
          </cell>
          <cell r="D189" t="str">
            <v>-</v>
          </cell>
          <cell r="J189"/>
          <cell r="K189"/>
          <cell r="L189"/>
          <cell r="M189">
            <v>7.85836830605303E-5</v>
          </cell>
          <cell r="N189">
            <v>6.9227268089760806E-5</v>
          </cell>
          <cell r="O189">
            <v>6.1837975508162996E-7</v>
          </cell>
          <cell r="P189">
            <v>1.2162022544541E-4</v>
          </cell>
        </row>
        <row r="190">
          <cell r="B190" t="str">
            <v>RHEM-CHPGFC</v>
          </cell>
          <cell r="C190" t="str">
            <v>VAR_cap</v>
          </cell>
          <cell r="D190" t="str">
            <v>-</v>
          </cell>
          <cell r="J190"/>
          <cell r="K190"/>
          <cell r="L190"/>
          <cell r="M190">
            <v>7.85836830605303E-5</v>
          </cell>
          <cell r="N190">
            <v>1.4775510817296092E-4</v>
          </cell>
          <cell r="O190">
            <v>1.4818204200318347E-4</v>
          </cell>
          <cell r="P190">
            <v>2.6935529967090678E-4</v>
          </cell>
        </row>
        <row r="191">
          <cell r="B191" t="str">
            <v>EHYD-RUNS10</v>
          </cell>
          <cell r="C191" t="str">
            <v>VAR_fout</v>
          </cell>
          <cell r="D191" t="str">
            <v>ELC35</v>
          </cell>
          <cell r="F191">
            <v>9.7088063608334835E-4</v>
          </cell>
          <cell r="G191">
            <v>2.5321953903928497E-3</v>
          </cell>
          <cell r="H191">
            <v>2.8527036717283468E-3</v>
          </cell>
          <cell r="I191">
            <v>3.2356411228374802E-3</v>
          </cell>
          <cell r="J191">
            <v>3.2731277724455587E-3</v>
          </cell>
          <cell r="K191">
            <v>3.2737128369233555E-3</v>
          </cell>
          <cell r="L191">
            <v>3.1113383504947738E-3</v>
          </cell>
          <cell r="M191">
            <v>3.2317644510913225E-3</v>
          </cell>
          <cell r="N191">
            <v>3.1548710476021328E-3</v>
          </cell>
          <cell r="O191">
            <v>3.1864252748991804E-3</v>
          </cell>
          <cell r="P191">
            <v>4.1834721538041506E-3</v>
          </cell>
        </row>
        <row r="192">
          <cell r="B192" t="str">
            <v>EHYD-RUNS10</v>
          </cell>
          <cell r="C192" t="str">
            <v>VAR_fin</v>
          </cell>
          <cell r="D192" t="str">
            <v>HYDR</v>
          </cell>
          <cell r="F192">
            <v>9.7088063608334835E-4</v>
          </cell>
          <cell r="G192">
            <v>2.5321953903928497E-3</v>
          </cell>
          <cell r="H192">
            <v>2.8527036717283468E-3</v>
          </cell>
          <cell r="I192">
            <v>3.2356411228374802E-3</v>
          </cell>
          <cell r="J192">
            <v>3.2731277724455587E-3</v>
          </cell>
          <cell r="K192">
            <v>3.2737128369233555E-3</v>
          </cell>
          <cell r="L192">
            <v>3.1113383504947738E-3</v>
          </cell>
          <cell r="M192">
            <v>3.2317644510913225E-3</v>
          </cell>
          <cell r="N192">
            <v>3.1548710476021328E-3</v>
          </cell>
          <cell r="O192">
            <v>3.1864252748991804E-3</v>
          </cell>
          <cell r="P192">
            <v>4.1834721538041506E-3</v>
          </cell>
        </row>
        <row r="193">
          <cell r="B193" t="str">
            <v>EHYD-RUNS10</v>
          </cell>
          <cell r="C193" t="str">
            <v>VAR_ncap</v>
          </cell>
          <cell r="D193" t="str">
            <v>-</v>
          </cell>
          <cell r="F193">
            <v>8.7604042868464499E-5</v>
          </cell>
          <cell r="G193">
            <v>1.3898282083461499E-4</v>
          </cell>
          <cell r="H193">
            <v>1.55001967134407E-5</v>
          </cell>
          <cell r="I193">
            <v>2.4162032151796901E-5</v>
          </cell>
          <cell r="J193">
            <v>1.00004735099891E-7</v>
          </cell>
          <cell r="K193">
            <v>5.1996593372961403E-8</v>
          </cell>
          <cell r="L193">
            <v>5.2792509561312899E-8</v>
          </cell>
          <cell r="M193">
            <v>5.6317658706742803E-8</v>
          </cell>
          <cell r="N193">
            <v>1.95226040366993E-7</v>
          </cell>
          <cell r="O193">
            <v>2.4356591063955598E-7</v>
          </cell>
          <cell r="P193">
            <v>8.93938633101392E-5</v>
          </cell>
        </row>
        <row r="194">
          <cell r="B194" t="str">
            <v>EHYD-RUNS10</v>
          </cell>
          <cell r="C194" t="str">
            <v>VAR_cap</v>
          </cell>
          <cell r="D194" t="str">
            <v>-</v>
          </cell>
          <cell r="F194">
            <v>8.7604042868464499E-5</v>
          </cell>
          <cell r="G194">
            <v>2.26586863703079E-4</v>
          </cell>
          <cell r="H194">
            <v>2.4208706041652E-4</v>
          </cell>
          <cell r="I194">
            <v>2.6624909256831698E-4</v>
          </cell>
          <cell r="J194">
            <v>2.6634909730341699E-4</v>
          </cell>
          <cell r="K194">
            <v>2.6640109389679001E-4</v>
          </cell>
          <cell r="L194">
            <v>2.6645388640635098E-4</v>
          </cell>
          <cell r="M194">
            <v>2.66510204065058E-4</v>
          </cell>
          <cell r="N194">
            <v>2.6670543010542502E-4</v>
          </cell>
          <cell r="O194">
            <v>2.6694899601606398E-4</v>
          </cell>
          <cell r="P194">
            <v>3.56342859326204E-4</v>
          </cell>
        </row>
        <row r="195">
          <cell r="B195" t="str">
            <v>SUP_WSTBIO</v>
          </cell>
          <cell r="C195" t="str">
            <v>VAR_fout</v>
          </cell>
          <cell r="D195" t="str">
            <v>ELC35</v>
          </cell>
          <cell r="E195">
            <v>0.11258824160887197</v>
          </cell>
          <cell r="F195">
            <v>0.12476466362281689</v>
          </cell>
          <cell r="G195">
            <v>0.12058110685591862</v>
          </cell>
          <cell r="H195">
            <v>0.13841875747052426</v>
          </cell>
          <cell r="I195">
            <v>0.13817633720168099</v>
          </cell>
          <cell r="J195">
            <v>0.13211592865054619</v>
          </cell>
          <cell r="K195">
            <v>0.13174016812154332</v>
          </cell>
          <cell r="L195">
            <v>0.19689387710423412</v>
          </cell>
          <cell r="M195">
            <v>0.20613463515324912</v>
          </cell>
          <cell r="N195">
            <v>0.20948053853323731</v>
          </cell>
          <cell r="O195">
            <v>0.21281848249468427</v>
          </cell>
          <cell r="P195">
            <v>0.21614481668457358</v>
          </cell>
        </row>
        <row r="196">
          <cell r="B196" t="str">
            <v>SUP_WSTBIO</v>
          </cell>
          <cell r="C196" t="str">
            <v>VAR_fout</v>
          </cell>
          <cell r="D196" t="str">
            <v>BIO</v>
          </cell>
          <cell r="E196">
            <v>5.6294120804435988</v>
          </cell>
          <cell r="F196">
            <v>6.2382331811408473</v>
          </cell>
          <cell r="G196">
            <v>6.0290553427959255</v>
          </cell>
          <cell r="H196">
            <v>6.9209378735262144</v>
          </cell>
          <cell r="I196">
            <v>6.9088168600840474</v>
          </cell>
          <cell r="J196">
            <v>6.6057964325273106</v>
          </cell>
          <cell r="K196">
            <v>6.5870084060771639</v>
          </cell>
          <cell r="L196">
            <v>9.8446938552117071</v>
          </cell>
          <cell r="M196">
            <v>10.306731757662458</v>
          </cell>
          <cell r="N196">
            <v>10.474026926661868</v>
          </cell>
          <cell r="O196">
            <v>10.640924124734214</v>
          </cell>
          <cell r="P196">
            <v>10.807240834228679</v>
          </cell>
        </row>
        <row r="197">
          <cell r="B197" t="str">
            <v>SUP_WSTBIO</v>
          </cell>
          <cell r="C197" t="str">
            <v>VAR_fin</v>
          </cell>
          <cell r="D197" t="str">
            <v>CWST</v>
          </cell>
          <cell r="E197">
            <v>9.679371971459874</v>
          </cell>
          <cell r="F197">
            <v>10.72619636688731</v>
          </cell>
          <cell r="G197">
            <v>10.366530015127386</v>
          </cell>
          <cell r="H197">
            <v>11.900058320823053</v>
          </cell>
          <cell r="I197">
            <v>11.87921710399594</v>
          </cell>
          <cell r="J197">
            <v>11.358195123128386</v>
          </cell>
          <cell r="K197">
            <v>11.325890453649263</v>
          </cell>
          <cell r="L197">
            <v>16.927247891618286</v>
          </cell>
          <cell r="M197">
            <v>17.721689062175042</v>
          </cell>
          <cell r="N197">
            <v>18.009341155614607</v>
          </cell>
          <cell r="O197">
            <v>18.296308966471546</v>
          </cell>
          <cell r="P197">
            <v>18.582278668682338</v>
          </cell>
        </row>
        <row r="198">
          <cell r="B198" t="str">
            <v>SUP_WSTBIO</v>
          </cell>
          <cell r="C198" t="str">
            <v>VAR_ncap</v>
          </cell>
          <cell r="D198" t="str">
            <v>-</v>
          </cell>
          <cell r="E198">
            <v>4.0968727559717701E-3</v>
          </cell>
          <cell r="F198">
            <v>2.29996352909453E-2</v>
          </cell>
          <cell r="G198">
            <v>2.5718747157111803E-7</v>
          </cell>
          <cell r="H198">
            <v>9.93762520664285E-2</v>
          </cell>
          <cell r="I198">
            <v>0.116855723117563</v>
          </cell>
          <cell r="J198">
            <v>1.74825884709458E-2</v>
          </cell>
          <cell r="K198">
            <v>4.6631252818005599E-2</v>
          </cell>
          <cell r="L198">
            <v>0.19094187665438001</v>
          </cell>
          <cell r="M198">
            <v>0.101154276911087</v>
          </cell>
          <cell r="N198">
            <v>5.6959111686396099E-2</v>
          </cell>
          <cell r="O198">
            <v>5.29362048260342E-2</v>
          </cell>
          <cell r="P198">
            <v>0.19722561852678</v>
          </cell>
        </row>
        <row r="199">
          <cell r="B199" t="str">
            <v>SUP_WSTBIO</v>
          </cell>
          <cell r="C199" t="str">
            <v>VAR_cap</v>
          </cell>
          <cell r="D199" t="str">
            <v>-</v>
          </cell>
          <cell r="E199">
            <v>0.21266723490258224</v>
          </cell>
          <cell r="F199">
            <v>0.23566665882022469</v>
          </cell>
          <cell r="G199">
            <v>0.23566571643195539</v>
          </cell>
          <cell r="H199">
            <v>0.26145770464379542</v>
          </cell>
          <cell r="I199">
            <v>0.26099989842623639</v>
          </cell>
          <cell r="J199">
            <v>0.24955242361359337</v>
          </cell>
          <cell r="K199">
            <v>0.24884156648309866</v>
          </cell>
          <cell r="L199">
            <v>0.37191083185492485</v>
          </cell>
          <cell r="M199">
            <v>0.38936547538375232</v>
          </cell>
          <cell r="N199">
            <v>0.39568558562136669</v>
          </cell>
          <cell r="O199">
            <v>0.401990551149284</v>
          </cell>
          <cell r="P199">
            <v>0.40827400223499283</v>
          </cell>
        </row>
        <row r="200">
          <cell r="B200" t="str">
            <v>ITOT-CHPNGACCS</v>
          </cell>
          <cell r="C200" t="str">
            <v>VAR_fout</v>
          </cell>
          <cell r="D200" t="str">
            <v>CO2_O</v>
          </cell>
          <cell r="J200">
            <v>0.15795805165177637</v>
          </cell>
          <cell r="K200">
            <v>34.145971845859087</v>
          </cell>
          <cell r="L200">
            <v>37.981728902892769</v>
          </cell>
          <cell r="M200">
            <v>27.875289046011893</v>
          </cell>
          <cell r="N200">
            <v>26.570998785753375</v>
          </cell>
          <cell r="O200">
            <v>37.981895068175938</v>
          </cell>
          <cell r="P200">
            <v>37.984763537960511</v>
          </cell>
        </row>
        <row r="201">
          <cell r="B201" t="str">
            <v>ITOT-CHPNGACCS</v>
          </cell>
          <cell r="C201" t="str">
            <v>VAR_fout</v>
          </cell>
          <cell r="D201" t="str">
            <v>CO2</v>
          </cell>
          <cell r="J201">
            <v>-0.15795805165177601</v>
          </cell>
          <cell r="K201">
            <v>-34.145971845859101</v>
          </cell>
          <cell r="L201">
            <v>-37.981728902892698</v>
          </cell>
          <cell r="M201">
            <v>-27.8752890460119</v>
          </cell>
          <cell r="N201">
            <v>-26.5709987857534</v>
          </cell>
          <cell r="O201">
            <v>-37.981895068175902</v>
          </cell>
          <cell r="P201">
            <v>-37.984763537960497</v>
          </cell>
        </row>
        <row r="202">
          <cell r="B202" t="str">
            <v>ITOT-CHPNGACCS</v>
          </cell>
          <cell r="C202" t="str">
            <v>VAR_fout</v>
          </cell>
          <cell r="D202" t="str">
            <v>ITOT_NKEV_GAS_ELC_CHP</v>
          </cell>
          <cell r="J202">
            <v>1.0195714546014703E-3</v>
          </cell>
          <cell r="K202">
            <v>0.22039274559633451</v>
          </cell>
          <cell r="L202">
            <v>0.24516057384128689</v>
          </cell>
          <cell r="M202">
            <v>0.17992656089943085</v>
          </cell>
          <cell r="N202">
            <v>0.17150776170579496</v>
          </cell>
          <cell r="O202">
            <v>0.24516164638793894</v>
          </cell>
          <cell r="P202">
            <v>0.24518016149293151</v>
          </cell>
        </row>
        <row r="203">
          <cell r="B203" t="str">
            <v>ITOT-CHPNGACCS</v>
          </cell>
          <cell r="C203" t="str">
            <v>VAR_fout</v>
          </cell>
          <cell r="D203" t="str">
            <v>ITOT_LTH_CHP</v>
          </cell>
          <cell r="J203">
            <v>1.1547748848925374E-3</v>
          </cell>
          <cell r="K203">
            <v>0.24660529507228973</v>
          </cell>
          <cell r="L203">
            <v>0.27096695003510729</v>
          </cell>
          <cell r="M203">
            <v>0.1988661988888453</v>
          </cell>
          <cell r="N203">
            <v>0.18956121030640549</v>
          </cell>
          <cell r="O203">
            <v>0.27096813548140691</v>
          </cell>
          <cell r="P203">
            <v>0.27098859954481958</v>
          </cell>
        </row>
        <row r="204">
          <cell r="B204" t="str">
            <v>ITOT-CHPNGACCS</v>
          </cell>
          <cell r="C204" t="str">
            <v>VAR_fout</v>
          </cell>
          <cell r="D204" t="str">
            <v>CO2_I</v>
          </cell>
          <cell r="J204">
            <v>0.20471425361075701</v>
          </cell>
          <cell r="K204">
            <v>38.417483740677298</v>
          </cell>
          <cell r="L204">
            <v>42.739143314893397</v>
          </cell>
          <cell r="M204">
            <v>31.4370417180209</v>
          </cell>
          <cell r="N204">
            <v>29.913159018428701</v>
          </cell>
          <cell r="O204">
            <v>42.9263352362549</v>
          </cell>
          <cell r="P204">
            <v>42.862328779329701</v>
          </cell>
        </row>
        <row r="205">
          <cell r="B205" t="str">
            <v>ITOT-CHPNGACCS</v>
          </cell>
          <cell r="C205" t="str">
            <v>VAR_fin</v>
          </cell>
          <cell r="D205" t="str">
            <v>INGA</v>
          </cell>
          <cell r="J205">
            <v>3.6296853477084663E-3</v>
          </cell>
          <cell r="K205">
            <v>0.68116105923186765</v>
          </cell>
          <cell r="L205">
            <v>0.75778622898747094</v>
          </cell>
          <cell r="M205">
            <v>0.55739435670249893</v>
          </cell>
          <cell r="N205">
            <v>0.53037515990121842</v>
          </cell>
          <cell r="O205">
            <v>0.76110523468537128</v>
          </cell>
          <cell r="P205">
            <v>0.7599703684278315</v>
          </cell>
        </row>
        <row r="206">
          <cell r="B206" t="str">
            <v>ITOT-CHPNGACCS</v>
          </cell>
          <cell r="C206" t="str">
            <v>VAR_ncap</v>
          </cell>
          <cell r="D206" t="str">
            <v>-</v>
          </cell>
          <cell r="J206">
            <v>2.39933556971409E-4</v>
          </cell>
          <cell r="K206">
            <v>9.8774155362338304E-3</v>
          </cell>
          <cell r="L206">
            <v>4.3441689471382704E-3</v>
          </cell>
          <cell r="M206">
            <v>2.01843459808517E-6</v>
          </cell>
          <cell r="N206">
            <v>6.0278624977124302E-6</v>
          </cell>
          <cell r="O206">
            <v>1.3461644514037301E-2</v>
          </cell>
          <cell r="P206">
            <v>3.5797413010719499E-3</v>
          </cell>
        </row>
        <row r="207">
          <cell r="B207" t="str">
            <v>ITOT-CHPNGACCS</v>
          </cell>
          <cell r="C207" t="str">
            <v>VAR_cap</v>
          </cell>
          <cell r="D207" t="str">
            <v>-</v>
          </cell>
          <cell r="J207">
            <v>2.39933556971409E-4</v>
          </cell>
          <cell r="K207">
            <v>1.0117260044822362E-2</v>
          </cell>
          <cell r="L207">
            <v>1.4461160226399612E-2</v>
          </cell>
          <cell r="M207">
            <v>1.4431140132928828E-2</v>
          </cell>
          <cell r="N207">
            <v>1.4228236448881942E-2</v>
          </cell>
          <cell r="O207">
            <v>1.7813009251445779E-2</v>
          </cell>
          <cell r="P207">
            <v>1.7048304247703289E-2</v>
          </cell>
        </row>
        <row r="208">
          <cell r="B208" t="str">
            <v>SCOM-ESOLPV</v>
          </cell>
          <cell r="C208" t="str">
            <v>VAR_fout</v>
          </cell>
          <cell r="D208" t="str">
            <v>SCOM_SOL_ELC</v>
          </cell>
          <cell r="E208">
            <v>2.8396236857719668</v>
          </cell>
          <cell r="F208">
            <v>3.2944550659815519</v>
          </cell>
          <cell r="G208">
            <v>6.5878143994896607</v>
          </cell>
          <cell r="H208">
            <v>7.609199472488255</v>
          </cell>
          <cell r="I208">
            <v>14.801016810893413</v>
          </cell>
          <cell r="J208">
            <v>15.556019621470242</v>
          </cell>
          <cell r="K208">
            <v>16.349533380510753</v>
          </cell>
          <cell r="L208">
            <v>17.183524481277296</v>
          </cell>
          <cell r="M208">
            <v>18.060057608406442</v>
          </cell>
          <cell r="N208">
            <v>18.981303296725258</v>
          </cell>
          <cell r="O208">
            <v>19.949542563923217</v>
          </cell>
          <cell r="P208">
            <v>20.967176968738279</v>
          </cell>
        </row>
        <row r="209">
          <cell r="B209" t="str">
            <v>SCOM-ESOLPV</v>
          </cell>
          <cell r="C209" t="str">
            <v>VAR_fin</v>
          </cell>
          <cell r="D209" t="str">
            <v>SOL</v>
          </cell>
          <cell r="E209">
            <v>2.8396236857719668</v>
          </cell>
          <cell r="F209">
            <v>3.2944550659815519</v>
          </cell>
          <cell r="G209">
            <v>6.5878143994896607</v>
          </cell>
          <cell r="H209">
            <v>7.609199472488255</v>
          </cell>
          <cell r="I209">
            <v>14.801016810893413</v>
          </cell>
          <cell r="J209">
            <v>15.556019621470242</v>
          </cell>
          <cell r="K209">
            <v>16.349533380510753</v>
          </cell>
          <cell r="L209">
            <v>17.183524481277296</v>
          </cell>
          <cell r="M209">
            <v>18.060057608406442</v>
          </cell>
          <cell r="N209">
            <v>18.981303296725258</v>
          </cell>
          <cell r="O209">
            <v>19.949542563923217</v>
          </cell>
          <cell r="P209">
            <v>20.967176968738279</v>
          </cell>
        </row>
        <row r="210">
          <cell r="B210" t="str">
            <v>SCOM-ESOLPV</v>
          </cell>
          <cell r="C210" t="str">
            <v>VAR_fin</v>
          </cell>
          <cell r="D210" t="str">
            <v>SOLPVC</v>
          </cell>
          <cell r="E210">
            <v>2.8396236857719699</v>
          </cell>
          <cell r="F210">
            <v>3.2944550659815501</v>
          </cell>
          <cell r="G210">
            <v>6.5878143994896599</v>
          </cell>
          <cell r="H210">
            <v>7.6091994724882497</v>
          </cell>
          <cell r="I210">
            <v>14.801016810893399</v>
          </cell>
          <cell r="J210">
            <v>15.556019621470201</v>
          </cell>
          <cell r="K210">
            <v>16.349533380510699</v>
          </cell>
          <cell r="L210">
            <v>17.183524481277299</v>
          </cell>
          <cell r="M210">
            <v>18.0600576084064</v>
          </cell>
          <cell r="N210">
            <v>18.981303296725301</v>
          </cell>
          <cell r="O210">
            <v>19.949542563923199</v>
          </cell>
          <cell r="P210">
            <v>20.967176968738301</v>
          </cell>
        </row>
        <row r="211">
          <cell r="B211" t="str">
            <v>SCOM-ESOLPV</v>
          </cell>
          <cell r="C211" t="str">
            <v>VAR_ncap</v>
          </cell>
          <cell r="D211" t="str">
            <v>-</v>
          </cell>
          <cell r="G211">
            <v>0.79176019679754495</v>
          </cell>
          <cell r="H211">
            <v>2.3143796266934801E-6</v>
          </cell>
          <cell r="I211">
            <v>2.2459948099135101</v>
          </cell>
          <cell r="J211">
            <v>0.55406700331998104</v>
          </cell>
          <cell r="K211">
            <v>1.1043704885097601</v>
          </cell>
          <cell r="L211">
            <v>0.34655874284235599</v>
          </cell>
          <cell r="M211">
            <v>1.8544543207926401</v>
          </cell>
          <cell r="N211">
            <v>1.3903557829230599</v>
          </cell>
          <cell r="O211">
            <v>1.34390095493069</v>
          </cell>
          <cell r="P211">
            <v>0.59830901277808801</v>
          </cell>
        </row>
        <row r="212">
          <cell r="B212" t="str">
            <v>SCOM-ESOLPV</v>
          </cell>
          <cell r="C212" t="str">
            <v>VAR_cap</v>
          </cell>
          <cell r="D212" t="str">
            <v>-</v>
          </cell>
          <cell r="E212">
            <v>0.90292899999999998</v>
          </cell>
          <cell r="F212">
            <v>1.12310126156801</v>
          </cell>
          <cell r="G212">
            <v>1.966989196797545</v>
          </cell>
          <cell r="H212">
            <v>1.882421689417852</v>
          </cell>
          <cell r="I212">
            <v>3.661588141955229</v>
          </cell>
          <cell r="J212">
            <v>3.848366532336982</v>
          </cell>
          <cell r="K212">
            <v>4.0446719712511898</v>
          </cell>
          <cell r="L212">
            <v>4.2509910445856001</v>
          </cell>
          <cell r="M212">
            <v>4.46783450753016</v>
          </cell>
          <cell r="N212">
            <v>4.6957393350678096</v>
          </cell>
          <cell r="O212">
            <v>4.9352698014887402</v>
          </cell>
          <cell r="P212">
            <v>5.1870200714244703</v>
          </cell>
        </row>
        <row r="213">
          <cell r="B213" t="str">
            <v>ENUC_SMR_BMGL_I</v>
          </cell>
          <cell r="C213" t="str">
            <v>VAR_fout</v>
          </cell>
          <cell r="D213" t="str">
            <v>LTH</v>
          </cell>
          <cell r="J213"/>
          <cell r="K213">
            <v>0.1509421795894739</v>
          </cell>
          <cell r="L213">
            <v>0.19013098458162075</v>
          </cell>
          <cell r="M213">
            <v>0.19392367612875858</v>
          </cell>
          <cell r="N213">
            <v>0.16581237697188272</v>
          </cell>
          <cell r="O213">
            <v>0.15034527068095446</v>
          </cell>
          <cell r="P213">
            <v>0.13730782948235784</v>
          </cell>
        </row>
        <row r="214">
          <cell r="B214" t="str">
            <v>ENUC_SMR_BMGL_I</v>
          </cell>
          <cell r="C214" t="str">
            <v>VAR_fout</v>
          </cell>
          <cell r="D214" t="str">
            <v>ELC</v>
          </cell>
          <cell r="J214"/>
          <cell r="K214">
            <v>0.27990761258135516</v>
          </cell>
          <cell r="L214">
            <v>0.32638223353592005</v>
          </cell>
          <cell r="M214">
            <v>0.33917242354900695</v>
          </cell>
          <cell r="N214">
            <v>0.32968063688776333</v>
          </cell>
          <cell r="O214">
            <v>0.33179047766967729</v>
          </cell>
          <cell r="P214">
            <v>0.33376944044668755</v>
          </cell>
        </row>
        <row r="215">
          <cell r="B215" t="str">
            <v>ENUC_SMR_BMGL_I</v>
          </cell>
          <cell r="C215" t="str">
            <v>VAR_fin</v>
          </cell>
          <cell r="D215" t="str">
            <v>URN</v>
          </cell>
          <cell r="J215"/>
          <cell r="K215">
            <v>0.91127426237791698</v>
          </cell>
          <cell r="L215">
            <v>1.0688591920057613</v>
          </cell>
          <cell r="M215">
            <v>1.1091196567422799</v>
          </cell>
          <cell r="N215">
            <v>1.0679941557109469</v>
          </cell>
          <cell r="O215">
            <v>1.0674806198438027</v>
          </cell>
          <cell r="P215">
            <v>1.0676508833471388</v>
          </cell>
        </row>
        <row r="216">
          <cell r="B216" t="str">
            <v>ENUC_SMR_BMGL_I</v>
          </cell>
          <cell r="C216" t="str">
            <v>VAR_ncap</v>
          </cell>
          <cell r="D216" t="str">
            <v>-</v>
          </cell>
          <cell r="J216">
            <v>1.3252618511433299E-2</v>
          </cell>
          <cell r="K216">
            <v>8.03192987816446E-8</v>
          </cell>
          <cell r="L216">
            <v>9.4195065164630794E-8</v>
          </cell>
          <cell r="M216">
            <v>1.4851426684846201E-7</v>
          </cell>
          <cell r="N216">
            <v>2.9989474048144898E-7</v>
          </cell>
          <cell r="O216">
            <v>1.5185054271784E-6</v>
          </cell>
        </row>
        <row r="217">
          <cell r="B217" t="str">
            <v>ENUC_SMR_BMGL_I</v>
          </cell>
          <cell r="C217" t="str">
            <v>VAR_cap</v>
          </cell>
          <cell r="D217" t="str">
            <v>-</v>
          </cell>
          <cell r="J217"/>
          <cell r="K217">
            <v>1.0905289232442999E-2</v>
          </cell>
          <cell r="L217">
            <v>1.32526988307321E-2</v>
          </cell>
          <cell r="M217">
            <v>1.32527703333143E-2</v>
          </cell>
          <cell r="N217">
            <v>1.32529415400641E-2</v>
          </cell>
          <cell r="O217">
            <v>1.3253136494497501E-2</v>
          </cell>
          <cell r="P217">
            <v>1.3254759940231699E-2</v>
          </cell>
        </row>
        <row r="218">
          <cell r="B218" t="str">
            <v>D-SCOM_LTH</v>
          </cell>
          <cell r="C218" t="str">
            <v>VAR_fout</v>
          </cell>
          <cell r="D218" t="str">
            <v>SCOM_LTH_DH</v>
          </cell>
          <cell r="E218">
            <v>5.6100014424642133</v>
          </cell>
          <cell r="F218">
            <v>6.0767031337700823</v>
          </cell>
          <cell r="G218">
            <v>6.076703234260445</v>
          </cell>
          <cell r="H218">
            <v>6.0767031558026154</v>
          </cell>
          <cell r="I218">
            <v>6.0767028014983087</v>
          </cell>
          <cell r="J218">
            <v>6.0767037206497347</v>
          </cell>
          <cell r="K218">
            <v>9.020892067738659</v>
          </cell>
          <cell r="L218">
            <v>9.0208929786713679</v>
          </cell>
          <cell r="M218">
            <v>9.0208928323430158</v>
          </cell>
          <cell r="N218">
            <v>9.0208945081782286</v>
          </cell>
          <cell r="O218">
            <v>9.0208955073343517</v>
          </cell>
          <cell r="P218">
            <v>9.0209001190549252</v>
          </cell>
        </row>
        <row r="219">
          <cell r="B219" t="str">
            <v>D-SCOM_LTH</v>
          </cell>
          <cell r="C219" t="str">
            <v>VAR_fin</v>
          </cell>
          <cell r="D219" t="str">
            <v>LTH</v>
          </cell>
          <cell r="E219">
            <v>6.0987773018401823</v>
          </cell>
          <cell r="F219">
            <v>6.6044045773513558</v>
          </cell>
          <cell r="G219">
            <v>6.6018021364488275</v>
          </cell>
          <cell r="H219">
            <v>6.5974690228237973</v>
          </cell>
          <cell r="I219">
            <v>6.5931412941719554</v>
          </cell>
          <cell r="J219">
            <v>6.5888206197744195</v>
          </cell>
          <cell r="K219">
            <v>9.7747246099743545</v>
          </cell>
          <cell r="L219">
            <v>9.7683268502389158</v>
          </cell>
          <cell r="M219">
            <v>9.7683266917864042</v>
          </cell>
          <cell r="N219">
            <v>9.7683285064743757</v>
          </cell>
          <cell r="O219">
            <v>9.7683295884164494</v>
          </cell>
          <cell r="P219">
            <v>9.7683345822451102</v>
          </cell>
        </row>
        <row r="220">
          <cell r="B220" t="str">
            <v>D-SCOM_LTH</v>
          </cell>
          <cell r="C220" t="str">
            <v>VAR_ncap</v>
          </cell>
          <cell r="D220" t="str">
            <v>-</v>
          </cell>
          <cell r="E220">
            <v>0.849700270811377</v>
          </cell>
          <cell r="F220">
            <v>4.4276726801427997E-8</v>
          </cell>
          <cell r="G220">
            <v>3.2735903472853703E-8</v>
          </cell>
          <cell r="H220">
            <v>2.8534851693310601E-8</v>
          </cell>
          <cell r="I220">
            <v>2.9674761019855901E-8</v>
          </cell>
          <cell r="J220">
            <v>3.6989073992289199E-8</v>
          </cell>
          <cell r="K220">
            <v>5.0690575061598599E-8</v>
          </cell>
          <cell r="L220">
            <v>9.7075312827677101E-8</v>
          </cell>
          <cell r="M220">
            <v>7.71936783823774E-8</v>
          </cell>
          <cell r="N220">
            <v>1.46504625536117E-7</v>
          </cell>
          <cell r="O220">
            <v>2.3557574066491999E-7</v>
          </cell>
          <cell r="P220">
            <v>1.24537282124701E-6</v>
          </cell>
        </row>
        <row r="221">
          <cell r="B221" t="str">
            <v>D-SCOM_LTH</v>
          </cell>
          <cell r="C221" t="str">
            <v>VAR_cap</v>
          </cell>
          <cell r="D221" t="str">
            <v>-</v>
          </cell>
          <cell r="E221">
            <v>0.849700270811377</v>
          </cell>
          <cell r="F221">
            <v>0.84970031508810395</v>
          </cell>
          <cell r="G221">
            <v>0.84970034782400805</v>
          </cell>
          <cell r="H221">
            <v>0.84970037635885898</v>
          </cell>
          <cell r="I221">
            <v>0.84970040603361996</v>
          </cell>
          <cell r="J221">
            <v>0.84970044302269399</v>
          </cell>
          <cell r="K221">
            <v>0.84970049371327006</v>
          </cell>
          <cell r="L221">
            <v>0.84970059078858196</v>
          </cell>
          <cell r="M221">
            <v>0.84970066798226096</v>
          </cell>
          <cell r="N221">
            <v>0.84970081448688595</v>
          </cell>
          <cell r="O221">
            <v>0.84970105006262697</v>
          </cell>
          <cell r="P221">
            <v>0.84970229543544795</v>
          </cell>
        </row>
        <row r="222">
          <cell r="B222" t="str">
            <v>EHYD-RUNS15</v>
          </cell>
          <cell r="C222" t="str">
            <v>VAR_fout</v>
          </cell>
          <cell r="D222" t="str">
            <v>ELC35</v>
          </cell>
          <cell r="E222"/>
          <cell r="F222">
            <v>2.9054703275276588E-4</v>
          </cell>
          <cell r="G222">
            <v>3.9874942552626047E-3</v>
          </cell>
          <cell r="H222">
            <v>1.520619906414326E-2</v>
          </cell>
          <cell r="I222">
            <v>1.4544613636986862E-2</v>
          </cell>
          <cell r="J222">
            <v>1.476152288320093E-2</v>
          </cell>
          <cell r="K222">
            <v>1.5311589027258666E-2</v>
          </cell>
          <cell r="L222">
            <v>1.5448145890965071E-2</v>
          </cell>
          <cell r="M222">
            <v>1.5441690896527612E-2</v>
          </cell>
          <cell r="N222">
            <v>1.5174417797268353E-2</v>
          </cell>
          <cell r="O222">
            <v>1.517200479414584E-2</v>
          </cell>
          <cell r="P222">
            <v>1.5166133947466128E-2</v>
          </cell>
        </row>
        <row r="223">
          <cell r="B223" t="str">
            <v>EHYD-RUNS15</v>
          </cell>
          <cell r="C223" t="str">
            <v>VAR_fin</v>
          </cell>
          <cell r="D223" t="str">
            <v>HYDR</v>
          </cell>
          <cell r="E223"/>
          <cell r="F223">
            <v>2.9054703275276588E-4</v>
          </cell>
          <cell r="G223">
            <v>3.9874942552626047E-3</v>
          </cell>
          <cell r="H223">
            <v>1.520619906414326E-2</v>
          </cell>
          <cell r="I223">
            <v>1.4544613636986862E-2</v>
          </cell>
          <cell r="J223">
            <v>1.476152288320093E-2</v>
          </cell>
          <cell r="K223">
            <v>1.5311589027258666E-2</v>
          </cell>
          <cell r="L223">
            <v>1.5448145890965071E-2</v>
          </cell>
          <cell r="M223">
            <v>1.5441690896527612E-2</v>
          </cell>
          <cell r="N223">
            <v>1.5174417797268353E-2</v>
          </cell>
          <cell r="O223">
            <v>1.517200479414584E-2</v>
          </cell>
          <cell r="P223">
            <v>1.5166133947466128E-2</v>
          </cell>
        </row>
        <row r="224">
          <cell r="B224" t="str">
            <v>EHYD-RUNS15</v>
          </cell>
          <cell r="C224" t="str">
            <v>VAR_ncap</v>
          </cell>
          <cell r="D224" t="str">
            <v>-</v>
          </cell>
          <cell r="E224"/>
          <cell r="F224">
            <v>2.48152386313436E-5</v>
          </cell>
          <cell r="G224">
            <v>2.3860983856185399E-4</v>
          </cell>
          <cell r="H224">
            <v>6.6278858118877797E-4</v>
          </cell>
          <cell r="I224">
            <v>2.8912879195505299E-8</v>
          </cell>
          <cell r="J224">
            <v>2.19318823088975E-8</v>
          </cell>
          <cell r="K224">
            <v>2.34217954090905E-8</v>
          </cell>
          <cell r="L224">
            <v>4.4340367145190599E-8</v>
          </cell>
          <cell r="M224">
            <v>2.1687182026260701E-8</v>
          </cell>
          <cell r="N224">
            <v>7.5881209134235406E-8</v>
          </cell>
          <cell r="O224">
            <v>6.6744520944591197E-8</v>
          </cell>
          <cell r="P224">
            <v>1.64321354471669E-6</v>
          </cell>
        </row>
        <row r="225">
          <cell r="B225" t="str">
            <v>EHYD-RUNS15</v>
          </cell>
          <cell r="C225" t="str">
            <v>VAR_cap</v>
          </cell>
          <cell r="D225" t="str">
            <v>-</v>
          </cell>
          <cell r="E225"/>
          <cell r="F225">
            <v>2.48152386313436E-5</v>
          </cell>
          <cell r="G225">
            <v>2.6342507719319798E-4</v>
          </cell>
          <cell r="H225">
            <v>9.2621365838197595E-4</v>
          </cell>
          <cell r="I225">
            <v>9.2624257126117202E-4</v>
          </cell>
          <cell r="J225">
            <v>9.2626450314348097E-4</v>
          </cell>
          <cell r="K225">
            <v>9.2628792493889005E-4</v>
          </cell>
          <cell r="L225">
            <v>9.2633226530603504E-4</v>
          </cell>
          <cell r="M225">
            <v>9.2635395248806096E-4</v>
          </cell>
          <cell r="N225">
            <v>9.2642983369719504E-4</v>
          </cell>
          <cell r="O225">
            <v>9.2649657821814E-4</v>
          </cell>
          <cell r="P225">
            <v>9.2813979176285702E-4</v>
          </cell>
        </row>
        <row r="226">
          <cell r="B226" t="str">
            <v>EHYD-RUN10</v>
          </cell>
          <cell r="C226" t="str">
            <v>VAR_fout</v>
          </cell>
          <cell r="D226" t="str">
            <v>ELC13</v>
          </cell>
          <cell r="E226"/>
          <cell r="F226">
            <v>1.1151092776956308E-3</v>
          </cell>
          <cell r="G226">
            <v>2.5530365841255911E-3</v>
          </cell>
          <cell r="H226">
            <v>2.7390838777315539E-3</v>
          </cell>
          <cell r="I226">
            <v>3.4363865924642838E-3</v>
          </cell>
          <cell r="J226">
            <v>3.4578488782892854E-3</v>
          </cell>
          <cell r="K226">
            <v>3.4502861169738129E-3</v>
          </cell>
          <cell r="L226">
            <v>3.2753938130700489E-3</v>
          </cell>
          <cell r="M226">
            <v>3.3354087101684512E-3</v>
          </cell>
          <cell r="N226">
            <v>3.3006932447162741E-3</v>
          </cell>
          <cell r="O226">
            <v>3.2903025987679226E-3</v>
          </cell>
          <cell r="P226">
            <v>3.7067091138589833E-3</v>
          </cell>
        </row>
        <row r="227">
          <cell r="B227" t="str">
            <v>EHYD-RUN10</v>
          </cell>
          <cell r="C227" t="str">
            <v>VAR_fin</v>
          </cell>
          <cell r="D227" t="str">
            <v>HYDR</v>
          </cell>
          <cell r="E227"/>
          <cell r="F227">
            <v>1.1151092776956308E-3</v>
          </cell>
          <cell r="G227">
            <v>2.5530365841255911E-3</v>
          </cell>
          <cell r="H227">
            <v>2.7390838777315539E-3</v>
          </cell>
          <cell r="I227">
            <v>3.4363865924642838E-3</v>
          </cell>
          <cell r="J227">
            <v>3.4578488782892854E-3</v>
          </cell>
          <cell r="K227">
            <v>3.4502861169738129E-3</v>
          </cell>
          <cell r="L227">
            <v>3.2753938130700489E-3</v>
          </cell>
          <cell r="M227">
            <v>3.3354087101684512E-3</v>
          </cell>
          <cell r="N227">
            <v>3.3006932447162741E-3</v>
          </cell>
          <cell r="O227">
            <v>3.2903025987679226E-3</v>
          </cell>
          <cell r="P227">
            <v>3.7067091138589833E-3</v>
          </cell>
        </row>
        <row r="228">
          <cell r="B228" t="str">
            <v>EHYD-RUN10</v>
          </cell>
          <cell r="C228" t="str">
            <v>VAR_ncap</v>
          </cell>
          <cell r="D228" t="str">
            <v>-</v>
          </cell>
          <cell r="E228"/>
          <cell r="F228">
            <v>9.6660315584928307E-5</v>
          </cell>
          <cell r="G228">
            <v>1.2062517730865E-4</v>
          </cell>
          <cell r="H228">
            <v>2.15555557563905E-6</v>
          </cell>
          <cell r="I228">
            <v>5.2750732695309503E-5</v>
          </cell>
          <cell r="J228">
            <v>1.2495032740682599E-7</v>
          </cell>
          <cell r="K228">
            <v>3.3295500925170501E-8</v>
          </cell>
          <cell r="L228">
            <v>8.1898988331193397E-8</v>
          </cell>
          <cell r="M228">
            <v>5.3034907374448899E-8</v>
          </cell>
          <cell r="N228">
            <v>2.0637921760300399E-7</v>
          </cell>
          <cell r="O228">
            <v>1.9185812313683099E-7</v>
          </cell>
          <cell r="P228">
            <v>3.7146211155761699E-5</v>
          </cell>
        </row>
        <row r="229">
          <cell r="B229" t="str">
            <v>EHYD-RUN10</v>
          </cell>
          <cell r="C229" t="str">
            <v>VAR_cap</v>
          </cell>
          <cell r="D229" t="str">
            <v>-</v>
          </cell>
          <cell r="E229"/>
          <cell r="F229">
            <v>9.6660315584928307E-5</v>
          </cell>
          <cell r="G229">
            <v>2.1728549289357801E-4</v>
          </cell>
          <cell r="H229">
            <v>2.1944104846921699E-4</v>
          </cell>
          <cell r="I229">
            <v>2.7219178116452599E-4</v>
          </cell>
          <cell r="J229">
            <v>2.7231673149193298E-4</v>
          </cell>
          <cell r="K229">
            <v>2.7235002699285801E-4</v>
          </cell>
          <cell r="L229">
            <v>2.7243192598119001E-4</v>
          </cell>
          <cell r="M229">
            <v>2.72484960888564E-4</v>
          </cell>
          <cell r="N229">
            <v>2.7269134010616701E-4</v>
          </cell>
          <cell r="O229">
            <v>2.7288319822930398E-4</v>
          </cell>
          <cell r="P229">
            <v>3.1002940938506602E-4</v>
          </cell>
        </row>
        <row r="230">
          <cell r="B230" t="str">
            <v>ITOT-CHPWOD</v>
          </cell>
          <cell r="C230" t="str">
            <v>VAR_fout</v>
          </cell>
          <cell r="D230" t="str">
            <v>ITOT_LTH_CHP</v>
          </cell>
          <cell r="E230">
            <v>0.659596415258351</v>
          </cell>
          <cell r="F230">
            <v>1.2588971812636287</v>
          </cell>
          <cell r="G230">
            <v>3.3760838914727569</v>
          </cell>
          <cell r="H230">
            <v>3.3858873820855631</v>
          </cell>
          <cell r="I230">
            <v>3.3812000386493692</v>
          </cell>
          <cell r="J230">
            <v>2.005535024869292</v>
          </cell>
          <cell r="K230">
            <v>1.8290999748535695</v>
          </cell>
          <cell r="L230">
            <v>0.37513033577242383</v>
          </cell>
          <cell r="M230">
            <v>4.0575297573757732E-2</v>
          </cell>
          <cell r="N230">
            <v>2.047530499738204E-3</v>
          </cell>
          <cell r="O230">
            <v>1.6943820496725659E-3</v>
          </cell>
          <cell r="P230">
            <v>2.4989569933671352E-3</v>
          </cell>
        </row>
        <row r="231">
          <cell r="B231" t="str">
            <v>ITOT-CHPWOD</v>
          </cell>
          <cell r="C231" t="str">
            <v>VAR_fout</v>
          </cell>
          <cell r="D231" t="str">
            <v>ITOT_KEV_WOD_ELC_CHP</v>
          </cell>
          <cell r="E231">
            <v>0.172469286618847</v>
          </cell>
          <cell r="F231">
            <v>0.36147996284479267</v>
          </cell>
          <cell r="G231">
            <v>1.1367643921637898</v>
          </cell>
          <cell r="H231">
            <v>1.6006013078949912</v>
          </cell>
          <cell r="I231">
            <v>1.5983854728160625</v>
          </cell>
          <cell r="J231">
            <v>0.94807110266548189</v>
          </cell>
          <cell r="K231">
            <v>0.86466544265804968</v>
          </cell>
          <cell r="L231">
            <v>0.17733434054696368</v>
          </cell>
          <cell r="M231">
            <v>1.9181049762139978E-2</v>
          </cell>
          <cell r="N231">
            <v>9.6792350896715063E-4</v>
          </cell>
          <cell r="O231">
            <v>8.009806052997569E-4</v>
          </cell>
          <cell r="P231">
            <v>1.1813251241371895E-3</v>
          </cell>
        </row>
        <row r="232">
          <cell r="B232" t="str">
            <v>ITOT-CHPWOD</v>
          </cell>
          <cell r="C232" t="str">
            <v>VAR_fin</v>
          </cell>
          <cell r="D232" t="str">
            <v>IWOD</v>
          </cell>
          <cell r="E232">
            <v>0.87281633933568881</v>
          </cell>
          <cell r="F232">
            <v>1.6007835983039982</v>
          </cell>
          <cell r="G232">
            <v>4.5387138844127692</v>
          </cell>
          <cell r="H232">
            <v>5.2608551264366064</v>
          </cell>
          <cell r="I232">
            <v>5.5708315955420042</v>
          </cell>
          <cell r="J232">
            <v>2.6928805382147138</v>
          </cell>
          <cell r="K232">
            <v>2.4016035764174624</v>
          </cell>
          <cell r="L232">
            <v>0.48294150868678565</v>
          </cell>
          <cell r="M232">
            <v>5.2380440480812605E-2</v>
          </cell>
          <cell r="N232">
            <v>3.0719647888706961E-3</v>
          </cell>
          <cell r="O232">
            <v>2.4105461693818097E-3</v>
          </cell>
          <cell r="P232">
            <v>4.2434234396139508E-3</v>
          </cell>
        </row>
        <row r="233">
          <cell r="B233" t="str">
            <v>ITOT-CHPWOD</v>
          </cell>
          <cell r="C233" t="str">
            <v>VAR_ncap</v>
          </cell>
          <cell r="D233" t="str">
            <v>-</v>
          </cell>
          <cell r="E233"/>
          <cell r="F233">
            <v>1.16865854938861E-2</v>
          </cell>
          <cell r="G233">
            <v>2.8665882316619699E-2</v>
          </cell>
          <cell r="H233">
            <v>1.7150462580336999E-2</v>
          </cell>
          <cell r="I233">
            <v>5.1380180623973599E-2</v>
          </cell>
          <cell r="J233">
            <v>1.0689850384735799E-5</v>
          </cell>
          <cell r="K233">
            <v>7.3236258370708903E-3</v>
          </cell>
          <cell r="L233">
            <v>6.0290770072083297E-5</v>
          </cell>
          <cell r="M233">
            <v>4.6401808289620202E-7</v>
          </cell>
          <cell r="N233">
            <v>1.18029866361078E-5</v>
          </cell>
          <cell r="O233">
            <v>3.7429702750637498E-5</v>
          </cell>
          <cell r="P233">
            <v>3.9323234942323798E-5</v>
          </cell>
        </row>
        <row r="234">
          <cell r="B234" t="str">
            <v>ITOT-CHPWOD</v>
          </cell>
          <cell r="C234" t="str">
            <v>VAR_cap</v>
          </cell>
          <cell r="D234" t="str">
            <v>-</v>
          </cell>
          <cell r="E234">
            <v>6.4826211797015896E-3</v>
          </cell>
          <cell r="F234">
            <v>1.3365545458383966E-2</v>
          </cell>
          <cell r="G234">
            <v>4.2031311400455851E-2</v>
          </cell>
          <cell r="H234">
            <v>5.9181463907301196E-2</v>
          </cell>
          <cell r="I234">
            <v>0.1031977131671151</v>
          </cell>
          <cell r="J234">
            <v>7.0929899315753817E-2</v>
          </cell>
          <cell r="K234">
            <v>5.8714183643192849E-2</v>
          </cell>
          <cell r="L234">
            <v>7.3944311771079116E-3</v>
          </cell>
          <cell r="M234">
            <v>1.4349482097814996E-3</v>
          </cell>
          <cell r="N234">
            <v>7.2088461494318256E-5</v>
          </cell>
          <cell r="O234">
            <v>5.9837922049340196E-5</v>
          </cell>
          <cell r="P234">
            <v>8.8095499912554213E-5</v>
          </cell>
        </row>
        <row r="235">
          <cell r="B235" t="str">
            <v>EHYD-RUN15</v>
          </cell>
          <cell r="C235" t="str">
            <v>VAR_fout</v>
          </cell>
          <cell r="D235" t="str">
            <v>ELC13</v>
          </cell>
          <cell r="E235"/>
          <cell r="F235">
            <v>4.489231138884089E-4</v>
          </cell>
          <cell r="G235">
            <v>4.5761527573350491E-4</v>
          </cell>
          <cell r="H235">
            <v>0.23893844558153807</v>
          </cell>
          <cell r="I235">
            <v>0.34284928729859365</v>
          </cell>
          <cell r="J235">
            <v>0.34285165985733784</v>
          </cell>
          <cell r="K235">
            <v>0.34285253037240626</v>
          </cell>
          <cell r="L235">
            <v>0.34285327076328753</v>
          </cell>
          <cell r="M235">
            <v>0.34285377263677863</v>
          </cell>
          <cell r="N235">
            <v>0.34285238878337732</v>
          </cell>
          <cell r="O235">
            <v>0.3428556215214697</v>
          </cell>
          <cell r="P235">
            <v>0.34286392023703571</v>
          </cell>
        </row>
        <row r="236">
          <cell r="B236" t="str">
            <v>EHYD-RUN15</v>
          </cell>
          <cell r="C236" t="str">
            <v>VAR_fin</v>
          </cell>
          <cell r="D236" t="str">
            <v>HYDR</v>
          </cell>
          <cell r="E236"/>
          <cell r="F236">
            <v>4.489231138884089E-4</v>
          </cell>
          <cell r="G236">
            <v>4.5761527573350491E-4</v>
          </cell>
          <cell r="H236">
            <v>0.23893844558153807</v>
          </cell>
          <cell r="I236">
            <v>0.34284928729859365</v>
          </cell>
          <cell r="J236">
            <v>0.34285165985733784</v>
          </cell>
          <cell r="K236">
            <v>0.34285253037240626</v>
          </cell>
          <cell r="L236">
            <v>0.34285327076328753</v>
          </cell>
          <cell r="M236">
            <v>0.34285377263677863</v>
          </cell>
          <cell r="N236">
            <v>0.34285238878337732</v>
          </cell>
          <cell r="O236">
            <v>0.3428556215214697</v>
          </cell>
          <cell r="P236">
            <v>0.34286392023703571</v>
          </cell>
        </row>
        <row r="237">
          <cell r="B237" t="str">
            <v>EHYD-RUN15</v>
          </cell>
          <cell r="C237" t="str">
            <v>VAR_ncap</v>
          </cell>
          <cell r="D237" t="str">
            <v>-</v>
          </cell>
          <cell r="E237"/>
          <cell r="F237">
            <v>3.8652079709866503E-5</v>
          </cell>
          <cell r="G237">
            <v>2.4335406010799698E-2</v>
          </cell>
          <cell r="H237">
            <v>5.70473865684926E-8</v>
          </cell>
          <cell r="I237">
            <v>7.0587861566150597E-8</v>
          </cell>
          <cell r="J237">
            <v>2.8902834502767001E-8</v>
          </cell>
          <cell r="K237">
            <v>3.90918775821772E-8</v>
          </cell>
          <cell r="L237">
            <v>3.1058381154619398E-8</v>
          </cell>
          <cell r="M237">
            <v>6.9470467074576698E-8</v>
          </cell>
          <cell r="N237">
            <v>1.6161829704747901E-7</v>
          </cell>
          <cell r="O237">
            <v>6.7381252848596804E-7</v>
          </cell>
          <cell r="P237"/>
        </row>
        <row r="238">
          <cell r="B238" t="str">
            <v>EHYD-RUN15</v>
          </cell>
          <cell r="C238" t="str">
            <v>VAR_cap</v>
          </cell>
          <cell r="D238" t="str">
            <v>-</v>
          </cell>
          <cell r="E238"/>
          <cell r="F238">
            <v>3.8652079709866503E-5</v>
          </cell>
          <cell r="G238">
            <v>3.8652079709866503E-5</v>
          </cell>
          <cell r="H238">
            <v>1.6986805492870901E-2</v>
          </cell>
          <cell r="I238">
            <v>2.43741151378962E-2</v>
          </cell>
          <cell r="J238">
            <v>2.4374170902523001E-2</v>
          </cell>
          <cell r="K238">
            <v>2.4374220748424501E-2</v>
          </cell>
          <cell r="L238">
            <v>2.43742537204698E-2</v>
          </cell>
          <cell r="M238">
            <v>2.4374293989905101E-2</v>
          </cell>
          <cell r="N238">
            <v>2.4374354249318001E-2</v>
          </cell>
          <cell r="O238">
            <v>2.43745927268024E-2</v>
          </cell>
          <cell r="P238">
            <v>2.43751896801436E-2</v>
          </cell>
        </row>
        <row r="239">
          <cell r="B239" t="str">
            <v>SCOM-SWHSTG-CHPWOD</v>
          </cell>
          <cell r="C239" t="str">
            <v>VAR_fout</v>
          </cell>
          <cell r="D239" t="str">
            <v>AUX_SCOM-CHPWOD_OUT</v>
          </cell>
          <cell r="E239">
            <v>2.1903395532106379E-5</v>
          </cell>
          <cell r="F239">
            <v>1.6657302546239949E-5</v>
          </cell>
          <cell r="G239">
            <v>1.7014244743785266E-5</v>
          </cell>
          <cell r="H239">
            <v>9.7584409480663326E-4</v>
          </cell>
          <cell r="I239">
            <v>8.9722514200571847E-4</v>
          </cell>
          <cell r="J239">
            <v>2.9101001788553547E-3</v>
          </cell>
          <cell r="K239">
            <v>8.7946412038532491E-3</v>
          </cell>
          <cell r="L239">
            <v>2.529371420451711E-2</v>
          </cell>
          <cell r="M239">
            <v>1.2511481176930074E-2</v>
          </cell>
          <cell r="N239">
            <v>1.941855411544843E-2</v>
          </cell>
          <cell r="O239">
            <v>2.6783769324878692E-2</v>
          </cell>
          <cell r="P239">
            <v>4.7224716772056731E-2</v>
          </cell>
        </row>
        <row r="240">
          <cell r="B240" t="str">
            <v>SCOM-SWHSTG-CHPWOD</v>
          </cell>
          <cell r="C240" t="str">
            <v>VAR_fout</v>
          </cell>
          <cell r="D240" t="str">
            <v>SCOM_LTH_CHPWOD</v>
          </cell>
          <cell r="E240">
            <v>2.1903395532106413E-5</v>
          </cell>
          <cell r="F240">
            <v>1.667091771051787E-5</v>
          </cell>
          <cell r="G240">
            <v>1.7035974302845022E-5</v>
          </cell>
          <cell r="H240">
            <v>9.7584409480663196E-4</v>
          </cell>
          <cell r="I240">
            <v>8.9822316774765981E-4</v>
          </cell>
          <cell r="J240">
            <v>2.9101001788553499E-3</v>
          </cell>
          <cell r="K240">
            <v>8.8032381160759749E-3</v>
          </cell>
          <cell r="L240">
            <v>2.5293714204517107E-2</v>
          </cell>
          <cell r="M240">
            <v>1.2511481176930071E-2</v>
          </cell>
          <cell r="N240">
            <v>1.941855411544843E-2</v>
          </cell>
          <cell r="O240">
            <v>2.6783769324878685E-2</v>
          </cell>
          <cell r="P240">
            <v>4.7224716772056731E-2</v>
          </cell>
        </row>
        <row r="241">
          <cell r="B241" t="str">
            <v>SCOM-SWHSTG-CHPWOD</v>
          </cell>
          <cell r="C241" t="str">
            <v>VAR_fin</v>
          </cell>
          <cell r="D241" t="str">
            <v>AUX_SCOM-CHPWOD_IN</v>
          </cell>
          <cell r="E241">
            <v>2.1903395532106413E-5</v>
          </cell>
          <cell r="F241">
            <v>1.667091771051787E-5</v>
          </cell>
          <cell r="G241">
            <v>1.7035974302845022E-5</v>
          </cell>
          <cell r="H241">
            <v>1.1212843064610321E-3</v>
          </cell>
          <cell r="I241">
            <v>9.9775621296533464E-4</v>
          </cell>
          <cell r="J241">
            <v>3.12913997726611E-3</v>
          </cell>
          <cell r="K241">
            <v>9.1703213837185816E-3</v>
          </cell>
          <cell r="L241">
            <v>2.5550051305591459E-2</v>
          </cell>
          <cell r="M241">
            <v>1.2637818338159265E-2</v>
          </cell>
          <cell r="N241">
            <v>1.9615510955193479E-2</v>
          </cell>
          <cell r="O241">
            <v>2.7054547182269042E-2</v>
          </cell>
          <cell r="P241">
            <v>4.7702555678329643E-2</v>
          </cell>
        </row>
        <row r="242">
          <cell r="B242" t="str">
            <v>SCOM-SWHSTG-CHPWOD</v>
          </cell>
          <cell r="C242" t="str">
            <v>VAR_fin</v>
          </cell>
          <cell r="D242" t="str">
            <v>SCOM_LTH_CHPWOD</v>
          </cell>
          <cell r="E242">
            <v>2.1903395532106413E-5</v>
          </cell>
          <cell r="F242">
            <v>1.667091771051787E-5</v>
          </cell>
          <cell r="G242">
            <v>1.7035974302845022E-5</v>
          </cell>
          <cell r="H242">
            <v>1.1212843064610321E-3</v>
          </cell>
          <cell r="I242">
            <v>9.9775621296533464E-4</v>
          </cell>
          <cell r="J242">
            <v>3.12913997726611E-3</v>
          </cell>
          <cell r="K242">
            <v>9.1703213837185816E-3</v>
          </cell>
          <cell r="L242">
            <v>2.5550051305591459E-2</v>
          </cell>
          <cell r="M242">
            <v>1.2637818338159265E-2</v>
          </cell>
          <cell r="N242">
            <v>1.9615510955193479E-2</v>
          </cell>
          <cell r="O242">
            <v>2.7054547182269042E-2</v>
          </cell>
          <cell r="P242">
            <v>4.7702555678329643E-2</v>
          </cell>
        </row>
        <row r="243">
          <cell r="B243" t="str">
            <v>SCOM-SWHSTG-CHPWOD</v>
          </cell>
          <cell r="C243" t="str">
            <v>VAR_ncap</v>
          </cell>
          <cell r="D243" t="str">
            <v>-</v>
          </cell>
          <cell r="E243">
            <v>6.2158099606882101E-4</v>
          </cell>
          <cell r="F243">
            <v>1.6418301078050401E-5</v>
          </cell>
          <cell r="G243">
            <v>3.3989218541670298E-5</v>
          </cell>
          <cell r="H243">
            <v>3.5846821325742303E-5</v>
          </cell>
          <cell r="I243">
            <v>7.8261602972221598E-4</v>
          </cell>
          <cell r="J243">
            <v>3.777841242544E-4</v>
          </cell>
          <cell r="K243">
            <v>7.0719859059845705E-5</v>
          </cell>
          <cell r="L243">
            <v>1.27829831668416E-3</v>
          </cell>
          <cell r="M243">
            <v>2.8689725219005501E-5</v>
          </cell>
          <cell r="N243">
            <v>9.4358656560554097E-4</v>
          </cell>
          <cell r="O243">
            <v>5.9741065035252697E-4</v>
          </cell>
          <cell r="P243">
            <v>2.2268300971784501E-3</v>
          </cell>
        </row>
        <row r="244">
          <cell r="B244" t="str">
            <v>SCOM-SWHSTG-CHPWOD</v>
          </cell>
          <cell r="C244" t="str">
            <v>VAR_cap</v>
          </cell>
          <cell r="D244" t="str">
            <v>-</v>
          </cell>
          <cell r="E244">
            <v>6.2158099606882101E-4</v>
          </cell>
          <cell r="F244">
            <v>6.3620959231093066E-4</v>
          </cell>
          <cell r="G244">
            <v>6.6575737628746939E-4</v>
          </cell>
          <cell r="H244">
            <v>6.9500588821068334E-4</v>
          </cell>
          <cell r="I244">
            <v>1.0035257335564462E-3</v>
          </cell>
          <cell r="J244">
            <v>1.1828904735221863E-3</v>
          </cell>
          <cell r="K244">
            <v>1.2203180680511064E-3</v>
          </cell>
          <cell r="L244">
            <v>1.714881162961066E-3</v>
          </cell>
          <cell r="M244">
            <v>1.4014939360393549E-3</v>
          </cell>
          <cell r="N244">
            <v>2.2330416417044164E-3</v>
          </cell>
          <cell r="O244">
            <v>1.7628769525005797E-3</v>
          </cell>
          <cell r="P244">
            <v>3.7515727442658121E-3</v>
          </cell>
        </row>
        <row r="245">
          <cell r="B245" t="str">
            <v>RHNM-ESOLPV</v>
          </cell>
          <cell r="C245" t="str">
            <v>VAR_fout</v>
          </cell>
          <cell r="D245" t="str">
            <v>RHNM_SOL_ELC</v>
          </cell>
          <cell r="E245"/>
          <cell r="F245">
            <v>7.2418381784513162E-6</v>
          </cell>
          <cell r="G245">
            <v>2.8685549026895401</v>
          </cell>
          <cell r="H245">
            <v>6.6892271280689064</v>
          </cell>
          <cell r="I245">
            <v>7.0304490579829197</v>
          </cell>
          <cell r="J245">
            <v>7.3890729892868308</v>
          </cell>
          <cell r="K245">
            <v>7.7659903316634065</v>
          </cell>
          <cell r="L245">
            <v>8.1621344086424301</v>
          </cell>
          <cell r="M245">
            <v>8.5784857900062441</v>
          </cell>
          <cell r="N245">
            <v>9.0160757943626493</v>
          </cell>
          <cell r="O245">
            <v>9.4759876851281089</v>
          </cell>
          <cell r="P245">
            <v>9.9593645247432043</v>
          </cell>
        </row>
        <row r="246">
          <cell r="B246" t="str">
            <v>RHNM-ESOLPV</v>
          </cell>
          <cell r="C246" t="str">
            <v>VAR_fin</v>
          </cell>
          <cell r="D246" t="str">
            <v>SOL</v>
          </cell>
          <cell r="E246"/>
          <cell r="F246">
            <v>7.2418381784513162E-6</v>
          </cell>
          <cell r="G246">
            <v>2.8685549026895401</v>
          </cell>
          <cell r="H246">
            <v>6.6892271280689064</v>
          </cell>
          <cell r="I246">
            <v>7.0304490579829197</v>
          </cell>
          <cell r="J246">
            <v>7.3890729892868308</v>
          </cell>
          <cell r="K246">
            <v>7.7659903316634065</v>
          </cell>
          <cell r="L246">
            <v>8.1621344086424301</v>
          </cell>
          <cell r="M246">
            <v>8.5784857900062441</v>
          </cell>
          <cell r="N246">
            <v>9.0160757943626493</v>
          </cell>
          <cell r="O246">
            <v>9.4759876851281089</v>
          </cell>
          <cell r="P246">
            <v>9.9593645247432043</v>
          </cell>
        </row>
        <row r="247">
          <cell r="B247" t="str">
            <v>RHNM-ESOLPV</v>
          </cell>
          <cell r="C247" t="str">
            <v>VAR_fin</v>
          </cell>
          <cell r="D247" t="str">
            <v>SOLPVC</v>
          </cell>
          <cell r="E247"/>
          <cell r="F247">
            <v>7.2418381784513204E-6</v>
          </cell>
          <cell r="G247">
            <v>2.8685549026895401</v>
          </cell>
          <cell r="H247">
            <v>6.68922712806891</v>
          </cell>
          <cell r="I247">
            <v>7.0304490579829197</v>
          </cell>
          <cell r="J247">
            <v>7.3890729892868299</v>
          </cell>
          <cell r="K247">
            <v>7.7659903316634002</v>
          </cell>
          <cell r="L247">
            <v>8.1621344086424195</v>
          </cell>
          <cell r="M247">
            <v>8.5784857900062406</v>
          </cell>
          <cell r="N247">
            <v>9.0160757943626493</v>
          </cell>
          <cell r="O247">
            <v>9.4759876851281106</v>
          </cell>
          <cell r="P247">
            <v>9.9593645247432008</v>
          </cell>
        </row>
        <row r="248">
          <cell r="B248" t="str">
            <v>RHNM-ESOLPV</v>
          </cell>
          <cell r="C248" t="str">
            <v>VAR_ncap</v>
          </cell>
          <cell r="D248" t="str">
            <v>-</v>
          </cell>
          <cell r="E248"/>
          <cell r="F248">
            <v>2.5372675561713199E-6</v>
          </cell>
          <cell r="G248">
            <v>0.85649043503508404</v>
          </cell>
          <cell r="H248">
            <v>0.79833900742445296</v>
          </cell>
          <cell r="I248">
            <v>8.4414005708627296E-2</v>
          </cell>
          <cell r="J248">
            <v>8.8720154237440799E-2</v>
          </cell>
          <cell r="K248">
            <v>1.05111780176839</v>
          </cell>
          <cell r="L248">
            <v>0.794958995879115</v>
          </cell>
          <cell r="M248">
            <v>0.173544466925135</v>
          </cell>
          <cell r="N248">
            <v>0.21084425616838201</v>
          </cell>
          <cell r="O248">
            <v>1.16489437594825</v>
          </cell>
          <cell r="P248">
            <v>0.91454055515432398</v>
          </cell>
        </row>
        <row r="249">
          <cell r="B249" t="str">
            <v>RHNM-ESOLPV</v>
          </cell>
          <cell r="C249" t="str">
            <v>VAR_cap</v>
          </cell>
          <cell r="D249" t="str">
            <v>-</v>
          </cell>
          <cell r="E249"/>
          <cell r="F249">
            <v>2.5372675561713199E-6</v>
          </cell>
          <cell r="G249">
            <v>0.85649297230264099</v>
          </cell>
          <cell r="H249">
            <v>1.6548319797270901</v>
          </cell>
          <cell r="I249">
            <v>1.7392459854357201</v>
          </cell>
          <cell r="J249">
            <v>1.8279651621911099</v>
          </cell>
          <cell r="K249">
            <v>1.92120980735766</v>
          </cell>
          <cell r="L249">
            <v>2.0192109575935699</v>
          </cell>
          <cell r="M249">
            <v>2.12221116134599</v>
          </cell>
          <cell r="N249">
            <v>2.2304655207410198</v>
          </cell>
          <cell r="O249">
            <v>2.34424209492088</v>
          </cell>
          <cell r="P249">
            <v>2.4638236541960898</v>
          </cell>
        </row>
        <row r="250">
          <cell r="B250" t="str">
            <v>CHPNGA</v>
          </cell>
          <cell r="C250" t="str">
            <v>VAR_fout</v>
          </cell>
          <cell r="D250" t="str">
            <v>ELC35</v>
          </cell>
          <cell r="E250">
            <v>0.96588055947370344</v>
          </cell>
          <cell r="F250">
            <v>1.6959027399332042E-4</v>
          </cell>
          <cell r="G250">
            <v>1.049185417585296E-3</v>
          </cell>
          <cell r="H250"/>
          <cell r="I250"/>
          <cell r="J250"/>
          <cell r="K250"/>
          <cell r="L250"/>
        </row>
        <row r="251">
          <cell r="B251" t="str">
            <v>CHPNGA</v>
          </cell>
          <cell r="C251" t="str">
            <v>VAR_fout</v>
          </cell>
          <cell r="D251" t="str">
            <v>LTH</v>
          </cell>
          <cell r="E251">
            <v>1.8035508649203973</v>
          </cell>
          <cell r="F251">
            <v>3.2587703306087497E-4</v>
          </cell>
          <cell r="G251">
            <v>2.1015144856970725E-3</v>
          </cell>
          <cell r="H251"/>
          <cell r="I251"/>
          <cell r="J251"/>
          <cell r="K251"/>
          <cell r="L251"/>
        </row>
        <row r="252">
          <cell r="B252" t="str">
            <v>CHPNGA</v>
          </cell>
          <cell r="C252" t="str">
            <v>VAR_fout</v>
          </cell>
          <cell r="D252" t="str">
            <v>CO2_E</v>
          </cell>
          <cell r="E252">
            <v>207.15554028036399</v>
          </cell>
          <cell r="F252">
            <v>4.9909509257118498E-2</v>
          </cell>
          <cell r="G252">
            <v>0.280475026294917</v>
          </cell>
          <cell r="H252"/>
          <cell r="I252"/>
          <cell r="J252"/>
          <cell r="K252"/>
          <cell r="L252"/>
          <cell r="M252">
            <v>4.03047420628346E-3</v>
          </cell>
          <cell r="N252">
            <v>6.2795608783568196E-3</v>
          </cell>
          <cell r="O252">
            <v>5.4889135141049901E-3</v>
          </cell>
          <cell r="P252">
            <v>1.13144524804088E-2</v>
          </cell>
        </row>
        <row r="253">
          <cell r="B253" t="str">
            <v>CHPNGA</v>
          </cell>
          <cell r="C253" t="str">
            <v>VAR_fin</v>
          </cell>
          <cell r="D253" t="str">
            <v>ENGA</v>
          </cell>
          <cell r="E253">
            <v>3.6729705723468755</v>
          </cell>
          <cell r="F253">
            <v>8.8492037689926438E-4</v>
          </cell>
          <cell r="G253">
            <v>4.9729614591297322E-3</v>
          </cell>
          <cell r="H253"/>
          <cell r="I253"/>
          <cell r="J253"/>
          <cell r="K253"/>
          <cell r="L253"/>
          <cell r="M253">
            <v>7.1462308622047068E-5</v>
          </cell>
          <cell r="N253">
            <v>1.1133973188575918E-4</v>
          </cell>
          <cell r="O253">
            <v>9.7321161597606118E-5</v>
          </cell>
          <cell r="P253">
            <v>2.0061085958171618E-4</v>
          </cell>
        </row>
        <row r="254">
          <cell r="B254" t="str">
            <v>CHPNGA</v>
          </cell>
          <cell r="C254" t="str">
            <v>VAR_ncap</v>
          </cell>
          <cell r="D254" t="str">
            <v>-</v>
          </cell>
          <cell r="E254"/>
          <cell r="F254">
            <v>1.4500623607281E-7</v>
          </cell>
          <cell r="G254"/>
          <cell r="H254"/>
          <cell r="I254"/>
          <cell r="J254"/>
          <cell r="K254"/>
          <cell r="L254"/>
        </row>
        <row r="255">
          <cell r="B255" t="str">
            <v>CHPNGA</v>
          </cell>
          <cell r="C255" t="str">
            <v>VAR_cap</v>
          </cell>
          <cell r="D255" t="str">
            <v>-</v>
          </cell>
          <cell r="E255">
            <v>4.5215298729817499E-2</v>
          </cell>
          <cell r="F255">
            <v>5.7831906625865903E-5</v>
          </cell>
          <cell r="G255">
            <v>5.778808053047424E-5</v>
          </cell>
          <cell r="H255">
            <v>-5.108945282800148E-8</v>
          </cell>
          <cell r="I255">
            <v>-4.612297307710761E-8</v>
          </cell>
          <cell r="J255"/>
          <cell r="K255"/>
          <cell r="L255"/>
        </row>
        <row r="256">
          <cell r="B256" t="str">
            <v>ENUC_SMR_BEZ_IV</v>
          </cell>
          <cell r="C256" t="str">
            <v>VAR_fout</v>
          </cell>
          <cell r="D256" t="str">
            <v>LTH</v>
          </cell>
          <cell r="E256"/>
          <cell r="F256"/>
          <cell r="G256"/>
          <cell r="H256"/>
          <cell r="I256"/>
          <cell r="J256"/>
          <cell r="K256">
            <v>1.1332803788032504</v>
          </cell>
          <cell r="L256">
            <v>1.7635257098292989</v>
          </cell>
          <cell r="M256">
            <v>1.75600861060957</v>
          </cell>
          <cell r="N256">
            <v>1.7779780154924421</v>
          </cell>
          <cell r="O256">
            <v>1.7870375944170007</v>
          </cell>
          <cell r="P256">
            <v>1.7923541643579308</v>
          </cell>
        </row>
        <row r="257">
          <cell r="B257" t="str">
            <v>ENUC_SMR_BEZ_IV</v>
          </cell>
          <cell r="C257" t="str">
            <v>VAR_fout</v>
          </cell>
          <cell r="D257" t="str">
            <v>ELC</v>
          </cell>
          <cell r="E257"/>
          <cell r="F257"/>
          <cell r="G257"/>
          <cell r="H257"/>
          <cell r="I257"/>
          <cell r="J257"/>
          <cell r="K257">
            <v>2.5760195346540424</v>
          </cell>
          <cell r="L257">
            <v>7.7000884616938423</v>
          </cell>
          <cell r="M257">
            <v>7.6848511048906367</v>
          </cell>
          <cell r="N257">
            <v>7.698976233714526</v>
          </cell>
          <cell r="O257">
            <v>7.6940227675836006</v>
          </cell>
          <cell r="P257">
            <v>7.6972532907022613</v>
          </cell>
        </row>
        <row r="258">
          <cell r="B258" t="str">
            <v>ENUC_SMR_BEZ_IV</v>
          </cell>
          <cell r="C258" t="str">
            <v>VAR_fin</v>
          </cell>
          <cell r="D258" t="str">
            <v>URN</v>
          </cell>
          <cell r="E258"/>
          <cell r="F258"/>
          <cell r="G258"/>
          <cell r="H258"/>
          <cell r="I258"/>
          <cell r="J258"/>
          <cell r="K258">
            <v>8.272811447169909</v>
          </cell>
          <cell r="L258">
            <v>24.006550760363854</v>
          </cell>
          <cell r="M258">
            <v>23.957254962294126</v>
          </cell>
          <cell r="N258">
            <v>24.009622256737806</v>
          </cell>
          <cell r="O258">
            <v>23.99871170691393</v>
          </cell>
          <cell r="P258">
            <v>24.010816309386925</v>
          </cell>
        </row>
        <row r="259">
          <cell r="B259" t="str">
            <v>ENUC_SMR_BEZ_IV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/>
          <cell r="I259"/>
          <cell r="J259"/>
          <cell r="K259">
            <v>0.29999634831954702</v>
          </cell>
          <cell r="L259">
            <v>1.14076557700355E-7</v>
          </cell>
          <cell r="M259">
            <v>1.02133957096906E-7</v>
          </cell>
          <cell r="N259">
            <v>1.50744373521899E-7</v>
          </cell>
          <cell r="O259">
            <v>5.2876477949990101E-7</v>
          </cell>
        </row>
        <row r="260">
          <cell r="B260" t="str">
            <v>ENUC_SMR_BEZ_IV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/>
          <cell r="I260"/>
          <cell r="J260"/>
          <cell r="K260">
            <v>9.5102949470572407E-2</v>
          </cell>
          <cell r="L260">
            <v>0.29999634831954702</v>
          </cell>
          <cell r="M260">
            <v>0.29999648648800198</v>
          </cell>
          <cell r="N260">
            <v>0.29999656453006102</v>
          </cell>
          <cell r="O260">
            <v>0.29999688290010901</v>
          </cell>
          <cell r="P260">
            <v>0.29999724403921502</v>
          </cell>
        </row>
        <row r="261">
          <cell r="B261" t="str">
            <v>EHYD-PUM00</v>
          </cell>
          <cell r="C261" t="str">
            <v>VAR_fout</v>
          </cell>
          <cell r="D261" t="str">
            <v>ELC</v>
          </cell>
          <cell r="E261">
            <v>12.841921150168883</v>
          </cell>
          <cell r="F261">
            <v>16.032963648292736</v>
          </cell>
          <cell r="G261">
            <v>5.2537650659640391</v>
          </cell>
          <cell r="H261">
            <v>12.779431487164448</v>
          </cell>
          <cell r="I261">
            <v>12.961447477856629</v>
          </cell>
          <cell r="J261">
            <v>13.008888546585409</v>
          </cell>
          <cell r="K261">
            <v>13.082051155078426</v>
          </cell>
          <cell r="L261">
            <v>14.021896663525192</v>
          </cell>
          <cell r="M261">
            <v>13.158438491766983</v>
          </cell>
          <cell r="N261">
            <v>13.184957090270682</v>
          </cell>
          <cell r="O261">
            <v>13.874936180011355</v>
          </cell>
          <cell r="P261">
            <v>14.725680831598703</v>
          </cell>
        </row>
        <row r="262">
          <cell r="B262" t="str">
            <v>EHYD-PUM00</v>
          </cell>
          <cell r="C262" t="str">
            <v>VAR_fout</v>
          </cell>
          <cell r="D262" t="str">
            <v>AUX_PUMP_OUT</v>
          </cell>
          <cell r="E262">
            <v>12.841921150168883</v>
          </cell>
          <cell r="F262">
            <v>16.032963648292736</v>
          </cell>
          <cell r="G262">
            <v>5.2537650659640391</v>
          </cell>
          <cell r="H262">
            <v>12.779431487164448</v>
          </cell>
          <cell r="I262">
            <v>12.961447477856629</v>
          </cell>
          <cell r="J262">
            <v>13.008888546585409</v>
          </cell>
          <cell r="K262">
            <v>13.082051155078426</v>
          </cell>
          <cell r="L262">
            <v>14.021896663525194</v>
          </cell>
          <cell r="M262">
            <v>13.158438491766983</v>
          </cell>
          <cell r="N262">
            <v>13.184957090270682</v>
          </cell>
          <cell r="O262">
            <v>13.874936180011355</v>
          </cell>
          <cell r="P262">
            <v>14.725680831598703</v>
          </cell>
        </row>
        <row r="263">
          <cell r="B263" t="str">
            <v>EHYD-PUM00</v>
          </cell>
          <cell r="C263" t="str">
            <v>VAR_fin</v>
          </cell>
          <cell r="D263" t="str">
            <v>AUX_PUMP_IN</v>
          </cell>
          <cell r="E263">
            <v>16.05240162549563</v>
          </cell>
          <cell r="F263">
            <v>20.041204748152275</v>
          </cell>
          <cell r="G263">
            <v>6.5672063876381328</v>
          </cell>
          <cell r="H263">
            <v>15.97428929143879</v>
          </cell>
          <cell r="I263">
            <v>16.20180956300576</v>
          </cell>
          <cell r="J263">
            <v>16.261110473634226</v>
          </cell>
          <cell r="K263">
            <v>16.352563732467946</v>
          </cell>
          <cell r="L263">
            <v>17.527370394053946</v>
          </cell>
          <cell r="M263">
            <v>16.44804779084118</v>
          </cell>
          <cell r="N263">
            <v>16.481195963363557</v>
          </cell>
          <cell r="O263">
            <v>17.343669902824931</v>
          </cell>
          <cell r="P263">
            <v>18.407100597629036</v>
          </cell>
        </row>
        <row r="264">
          <cell r="B264" t="str">
            <v>EHYD-PUM00</v>
          </cell>
          <cell r="C264" t="str">
            <v>VAR_fin</v>
          </cell>
          <cell r="D264" t="str">
            <v>ELC</v>
          </cell>
          <cell r="E264">
            <v>16.05240162549563</v>
          </cell>
          <cell r="F264">
            <v>20.041204748152275</v>
          </cell>
          <cell r="G264">
            <v>6.5672063876381328</v>
          </cell>
          <cell r="H264">
            <v>15.97428929143879</v>
          </cell>
          <cell r="I264">
            <v>16.20180956300576</v>
          </cell>
          <cell r="J264">
            <v>16.261110473634226</v>
          </cell>
          <cell r="K264">
            <v>16.352563732467946</v>
          </cell>
          <cell r="L264">
            <v>17.527370394053946</v>
          </cell>
          <cell r="M264">
            <v>16.44804779084118</v>
          </cell>
          <cell r="N264">
            <v>16.481195963363557</v>
          </cell>
          <cell r="O264">
            <v>17.343669902824931</v>
          </cell>
          <cell r="P264">
            <v>18.407100597629036</v>
          </cell>
        </row>
        <row r="265">
          <cell r="B265" t="str">
            <v>EHYD-PUM00</v>
          </cell>
          <cell r="C265" t="str">
            <v>VAR_cap</v>
          </cell>
          <cell r="D265" t="str">
            <v>-</v>
          </cell>
          <cell r="E265">
            <v>3.3394499999999998</v>
          </cell>
          <cell r="F265">
            <v>3.97102894612105</v>
          </cell>
          <cell r="G265">
            <v>4.3594499999999998</v>
          </cell>
          <cell r="H265">
            <v>4.3594499999999998</v>
          </cell>
          <cell r="I265">
            <v>4.3594499999999998</v>
          </cell>
          <cell r="J265">
            <v>4.3594499999999998</v>
          </cell>
          <cell r="K265">
            <v>4.3594499999999998</v>
          </cell>
          <cell r="L265">
            <v>4.3594499999999998</v>
          </cell>
          <cell r="M265">
            <v>4.3594499999999998</v>
          </cell>
          <cell r="N265">
            <v>4.3594499999999998</v>
          </cell>
          <cell r="O265">
            <v>4.3594499999999998</v>
          </cell>
          <cell r="P265">
            <v>4.3594499999999998</v>
          </cell>
        </row>
        <row r="266">
          <cell r="B266" t="str">
            <v>RHNS-SHSTG-CHPNGA</v>
          </cell>
          <cell r="C266" t="str">
            <v>VAR_fout</v>
          </cell>
          <cell r="D266" t="str">
            <v>RHNS_LTH_CHPNGA</v>
          </cell>
          <cell r="E266">
            <v>3.9331973537324147E-5</v>
          </cell>
          <cell r="F266">
            <v>4.7565309210497745E-5</v>
          </cell>
          <cell r="G266">
            <v>7.2976056238759687E-4</v>
          </cell>
          <cell r="H266">
            <v>1.7674421060892823E-3</v>
          </cell>
          <cell r="I266">
            <v>7.7287571269995387E-4</v>
          </cell>
          <cell r="J266">
            <v>1.0045504221652805E-3</v>
          </cell>
          <cell r="K266">
            <v>8.3493007312666648E-5</v>
          </cell>
          <cell r="L266">
            <v>1.1260718649641857E-4</v>
          </cell>
          <cell r="M266">
            <v>1.0108562776813045E-3</v>
          </cell>
          <cell r="N266">
            <v>1.9288319374581801E-3</v>
          </cell>
          <cell r="O266">
            <v>1.8989242654947726E-3</v>
          </cell>
          <cell r="P266">
            <v>3.9321782704287104E-3</v>
          </cell>
        </row>
        <row r="267">
          <cell r="B267" t="str">
            <v>RHNS-SHSTG-CHPNGA</v>
          </cell>
          <cell r="C267" t="str">
            <v>VAR_fout</v>
          </cell>
          <cell r="D267" t="str">
            <v>AUX_RNS-CHPNGA_OUT</v>
          </cell>
          <cell r="E267">
            <v>3.9331973537324242E-5</v>
          </cell>
          <cell r="F267">
            <v>4.7533620130410883E-5</v>
          </cell>
          <cell r="G267">
            <v>7.2900118615202279E-4</v>
          </cell>
          <cell r="H267">
            <v>1.7674421060892823E-3</v>
          </cell>
          <cell r="I267">
            <v>7.7216600130170009E-4</v>
          </cell>
          <cell r="J267">
            <v>1.0045504221652833E-3</v>
          </cell>
          <cell r="K267">
            <v>8.3424849755676909E-5</v>
          </cell>
          <cell r="L267">
            <v>1.1260718649641872E-4</v>
          </cell>
          <cell r="M267">
            <v>1.0108562776813053E-3</v>
          </cell>
          <cell r="N267">
            <v>1.928831937458182E-3</v>
          </cell>
          <cell r="O267">
            <v>1.898924265494775E-3</v>
          </cell>
          <cell r="P267">
            <v>3.9321782704287147E-3</v>
          </cell>
        </row>
        <row r="268">
          <cell r="B268" t="str">
            <v>RHNS-SHSTG-CHPNGA</v>
          </cell>
          <cell r="C268" t="str">
            <v>VAR_fin</v>
          </cell>
          <cell r="D268" t="str">
            <v>RHNS_LTH_CHPNGA</v>
          </cell>
          <cell r="E268">
            <v>3.1347968904980271E-5</v>
          </cell>
          <cell r="F268">
            <v>6.2756114514316697E-5</v>
          </cell>
          <cell r="G268">
            <v>9.4175777932092235E-4</v>
          </cell>
          <cell r="H268">
            <v>2.2091569816783609E-3</v>
          </cell>
          <cell r="I268">
            <v>9.3682610171101752E-4</v>
          </cell>
          <cell r="J268">
            <v>1.181821040828406E-3</v>
          </cell>
          <cell r="K268">
            <v>6.9240207352665848E-5</v>
          </cell>
          <cell r="L268">
            <v>9.6828636017346823E-5</v>
          </cell>
          <cell r="M268">
            <v>1.1231598113521548E-3</v>
          </cell>
          <cell r="N268">
            <v>2.1436647156377834E-3</v>
          </cell>
          <cell r="O268">
            <v>2.1101227071642801E-3</v>
          </cell>
          <cell r="P268">
            <v>4.3700206231093025E-3</v>
          </cell>
        </row>
        <row r="269">
          <cell r="B269" t="str">
            <v>RHNS-SHSTG-CHPNGA</v>
          </cell>
          <cell r="C269" t="str">
            <v>VAR_fin</v>
          </cell>
          <cell r="D269" t="str">
            <v>AUX_RNS-CHPNGA_IN</v>
          </cell>
          <cell r="E269">
            <v>3.1347968904980271E-5</v>
          </cell>
          <cell r="F269">
            <v>6.2756114514316697E-5</v>
          </cell>
          <cell r="G269">
            <v>9.4175777932092235E-4</v>
          </cell>
          <cell r="H269">
            <v>2.2091569816783609E-3</v>
          </cell>
          <cell r="I269">
            <v>9.3682610171101752E-4</v>
          </cell>
          <cell r="J269">
            <v>1.181821040828406E-3</v>
          </cell>
          <cell r="K269">
            <v>6.9240207352665848E-5</v>
          </cell>
          <cell r="L269">
            <v>9.6828636017346823E-5</v>
          </cell>
          <cell r="M269">
            <v>1.1231598113521548E-3</v>
          </cell>
          <cell r="N269">
            <v>2.1436647156377834E-3</v>
          </cell>
          <cell r="O269">
            <v>2.1101227071642801E-3</v>
          </cell>
          <cell r="P269">
            <v>4.3700206231093025E-3</v>
          </cell>
        </row>
        <row r="270">
          <cell r="B270" t="str">
            <v>RHNS-SHSTG-CHPNGA</v>
          </cell>
          <cell r="C270" t="str">
            <v>VAR_ncap</v>
          </cell>
          <cell r="D270" t="str">
            <v>-</v>
          </cell>
          <cell r="E270">
            <v>9.3946949603296195E-4</v>
          </cell>
          <cell r="F270">
            <v>2.6329231824185101E-5</v>
          </cell>
          <cell r="G270">
            <v>2.2988295655886499E-5</v>
          </cell>
          <cell r="H270">
            <v>1.4225975931924299E-5</v>
          </cell>
          <cell r="I270">
            <v>7.8138749480000504E-4</v>
          </cell>
          <cell r="J270">
            <v>6.9913945331403102E-5</v>
          </cell>
          <cell r="K270">
            <v>1.6713115872801599E-5</v>
          </cell>
          <cell r="L270">
            <v>1.0509087761644499E-3</v>
          </cell>
          <cell r="M270">
            <v>9.64098233878991E-5</v>
          </cell>
          <cell r="N270">
            <v>1.0854814826656799E-3</v>
          </cell>
          <cell r="O270">
            <v>3.7324795208395898E-4</v>
          </cell>
          <cell r="P270">
            <v>2.2791924670583202E-3</v>
          </cell>
        </row>
        <row r="271">
          <cell r="B271" t="str">
            <v>RHNS-SHSTG-CHPNGA</v>
          </cell>
          <cell r="C271" t="str">
            <v>VAR_cap</v>
          </cell>
          <cell r="D271" t="str">
            <v>-</v>
          </cell>
          <cell r="E271">
            <v>9.3946949603296195E-4</v>
          </cell>
          <cell r="F271">
            <v>9.6435991916666599E-4</v>
          </cell>
          <cell r="G271">
            <v>9.8263298328682262E-4</v>
          </cell>
          <cell r="H271">
            <v>9.8450043896599368E-4</v>
          </cell>
          <cell r="I271">
            <v>1.0545237018466846E-3</v>
          </cell>
          <cell r="J271">
            <v>8.5826523732390465E-4</v>
          </cell>
          <cell r="K271">
            <v>8.5011010890888728E-4</v>
          </cell>
          <cell r="L271">
            <v>1.1228485211244167E-3</v>
          </cell>
          <cell r="M271">
            <v>1.1577740965952772E-3</v>
          </cell>
          <cell r="N271">
            <v>2.2153711688810878E-3</v>
          </cell>
          <cell r="O271">
            <v>1.6839751561878843E-3</v>
          </cell>
          <cell r="P271">
            <v>3.7215115013967187E-3</v>
          </cell>
        </row>
        <row r="272">
          <cell r="B272" t="str">
            <v>ITOT-CHPGFC</v>
          </cell>
          <cell r="C272" t="str">
            <v>VAR_fout</v>
          </cell>
          <cell r="D272" t="str">
            <v>ITOT_NKEV_GAS_ELC_CHP</v>
          </cell>
          <cell r="E272"/>
          <cell r="F272"/>
          <cell r="G272"/>
          <cell r="H272">
            <v>2.4498226290641347E-4</v>
          </cell>
          <cell r="I272">
            <v>3.4847323659417402E-4</v>
          </cell>
          <cell r="J272">
            <v>3.757186413284333E-3</v>
          </cell>
          <cell r="K272">
            <v>2.9642436292267441E-3</v>
          </cell>
          <cell r="L272">
            <v>8.2705639168082065E-4</v>
          </cell>
          <cell r="M272">
            <v>1.2309628071988676E-3</v>
          </cell>
          <cell r="N272">
            <v>8.4589266570316295E-4</v>
          </cell>
          <cell r="O272">
            <v>8.1008816352820252E-4</v>
          </cell>
          <cell r="P272">
            <v>7.6393681652536446E-4</v>
          </cell>
        </row>
        <row r="273">
          <cell r="B273" t="str">
            <v>ITOT-CHPGFC</v>
          </cell>
          <cell r="C273" t="str">
            <v>VAR_fout</v>
          </cell>
          <cell r="D273" t="str">
            <v>ITOT_LTH_CHP</v>
          </cell>
          <cell r="E273"/>
          <cell r="F273"/>
          <cell r="G273"/>
          <cell r="H273">
            <v>1.2249113145320676E-4</v>
          </cell>
          <cell r="I273">
            <v>1.6544486232796793E-4</v>
          </cell>
          <cell r="J273">
            <v>1.6890104059718576E-3</v>
          </cell>
          <cell r="K273">
            <v>1.2643240974490378E-3</v>
          </cell>
          <cell r="L273">
            <v>3.3372450892384017E-4</v>
          </cell>
          <cell r="M273">
            <v>4.9670429062410556E-4</v>
          </cell>
          <cell r="N273">
            <v>3.4132511072232943E-4</v>
          </cell>
          <cell r="O273">
            <v>3.2687768002015254E-4</v>
          </cell>
          <cell r="P273">
            <v>3.0825520666812999E-4</v>
          </cell>
        </row>
        <row r="274">
          <cell r="B274" t="str">
            <v>ITOT-CHPGFC</v>
          </cell>
          <cell r="C274" t="str">
            <v>VAR_fout</v>
          </cell>
          <cell r="D274" t="str">
            <v>CO2_I</v>
          </cell>
          <cell r="E274"/>
          <cell r="F274"/>
          <cell r="G274"/>
          <cell r="H274">
            <v>2.65711531306187E-2</v>
          </cell>
          <cell r="I274">
            <v>3.6908714636453399E-2</v>
          </cell>
          <cell r="J274">
            <v>0.38881708937474602</v>
          </cell>
          <cell r="K274">
            <v>0.29988043172805101</v>
          </cell>
          <cell r="L274">
            <v>8.1835053492628596E-2</v>
          </cell>
          <cell r="M274">
            <v>0.12180053039652</v>
          </cell>
          <cell r="N274">
            <v>8.3698853237997306E-2</v>
          </cell>
          <cell r="O274">
            <v>8.0156091970158994E-2</v>
          </cell>
          <cell r="P274">
            <v>7.5589537635141396E-2</v>
          </cell>
        </row>
        <row r="275">
          <cell r="B275" t="str">
            <v>ITOT-CHPGFC</v>
          </cell>
          <cell r="C275" t="str">
            <v>VAR_fin</v>
          </cell>
          <cell r="D275" t="str">
            <v>INGA</v>
          </cell>
          <cell r="E275"/>
          <cell r="F275"/>
          <cell r="G275"/>
          <cell r="H275">
            <v>4.7111973635848703E-4</v>
          </cell>
          <cell r="I275">
            <v>6.5440983397966875E-4</v>
          </cell>
          <cell r="J275">
            <v>6.8939200243749226E-3</v>
          </cell>
          <cell r="K275">
            <v>5.3170289313484191E-3</v>
          </cell>
          <cell r="L275">
            <v>1.4509761257558249E-3</v>
          </cell>
          <cell r="M275">
            <v>2.1595838722787168E-3</v>
          </cell>
          <cell r="N275">
            <v>1.4840222205318653E-3</v>
          </cell>
          <cell r="O275">
            <v>1.4212073044354422E-3</v>
          </cell>
          <cell r="P275">
            <v>1.3402400289918668E-3</v>
          </cell>
        </row>
        <row r="276">
          <cell r="B276" t="str">
            <v>ITOT-CHPGFC</v>
          </cell>
          <cell r="C276" t="str">
            <v>VAR_ncap</v>
          </cell>
          <cell r="D276" t="str">
            <v>-</v>
          </cell>
          <cell r="E276"/>
          <cell r="F276"/>
          <cell r="G276"/>
          <cell r="H276">
            <v>4.4392443956353103E-5</v>
          </cell>
          <cell r="I276">
            <v>3.3404882554004799E-5</v>
          </cell>
          <cell r="J276">
            <v>1.3085458801603299E-4</v>
          </cell>
          <cell r="K276">
            <v>2.3627399903002002E-6</v>
          </cell>
          <cell r="L276">
            <v>4.5807691640009801E-5</v>
          </cell>
          <cell r="M276">
            <v>5.6861437879924103E-5</v>
          </cell>
          <cell r="N276">
            <v>7.7269999397571896E-5</v>
          </cell>
          <cell r="O276">
            <v>2.3704783631897001E-5</v>
          </cell>
          <cell r="P276">
            <v>8.0493261297288795E-5</v>
          </cell>
        </row>
        <row r="277">
          <cell r="B277" t="str">
            <v>ITOT-CHPGFC</v>
          </cell>
          <cell r="C277" t="str">
            <v>VAR_cap</v>
          </cell>
          <cell r="D277" t="str">
            <v>-</v>
          </cell>
          <cell r="E277"/>
          <cell r="F277"/>
          <cell r="G277"/>
          <cell r="H277">
            <v>4.4392443956353103E-5</v>
          </cell>
          <cell r="I277">
            <v>7.7772845816177798E-5</v>
          </cell>
          <cell r="J277">
            <v>2.0011340260212666E-4</v>
          </cell>
          <cell r="K277">
            <v>1.6650965099278961E-4</v>
          </cell>
          <cell r="L277">
            <v>1.7885784641104925E-4</v>
          </cell>
          <cell r="M277">
            <v>1.2464527977197945E-4</v>
          </cell>
          <cell r="N277">
            <v>1.797296692939002E-4</v>
          </cell>
          <cell r="O277">
            <v>1.4767452166636726E-4</v>
          </cell>
          <cell r="P277">
            <v>1.8121025106255156E-4</v>
          </cell>
        </row>
        <row r="278">
          <cell r="B278" t="str">
            <v>ITOT-SWSTG-CHP</v>
          </cell>
          <cell r="C278" t="str">
            <v>VAR_fout</v>
          </cell>
          <cell r="D278" t="str">
            <v>ITOT_LTH_CHP</v>
          </cell>
          <cell r="E278">
            <v>2.5863862998820673E-4</v>
          </cell>
          <cell r="F278">
            <v>1.450533845124898E-4</v>
          </cell>
          <cell r="G278">
            <v>5.1313423085108029E-2</v>
          </cell>
          <cell r="H278">
            <v>2.0777677477628203E-3</v>
          </cell>
          <cell r="I278">
            <v>1.4425050786037383E-3</v>
          </cell>
          <cell r="J278">
            <v>0.1107140877071433</v>
          </cell>
          <cell r="K278">
            <v>0.13367233707421694</v>
          </cell>
          <cell r="L278">
            <v>0.16458349108305018</v>
          </cell>
          <cell r="M278">
            <v>0.12065246355107921</v>
          </cell>
          <cell r="N278">
            <v>9.0257599724347132E-2</v>
          </cell>
          <cell r="O278">
            <v>0.10289917517211708</v>
          </cell>
          <cell r="P278">
            <v>0.17842407635409921</v>
          </cell>
        </row>
        <row r="279">
          <cell r="B279" t="str">
            <v>ITOT-SWSTG-CHP</v>
          </cell>
          <cell r="C279" t="str">
            <v>VAR_fout</v>
          </cell>
          <cell r="D279" t="str">
            <v>AUX_ITOT-CHP_OUT</v>
          </cell>
          <cell r="E279">
            <v>2.5863862998820624E-4</v>
          </cell>
          <cell r="F279">
            <v>1.4493491918901458E-4</v>
          </cell>
          <cell r="G279">
            <v>5.1247972290356616E-2</v>
          </cell>
          <cell r="H279">
            <v>2.0777677477628238E-3</v>
          </cell>
          <cell r="I279">
            <v>1.44090229518307E-3</v>
          </cell>
          <cell r="J279">
            <v>0.11071408770714349</v>
          </cell>
          <cell r="K279">
            <v>0.13354179768254293</v>
          </cell>
          <cell r="L279">
            <v>0.1645834910830502</v>
          </cell>
          <cell r="M279">
            <v>0.12065246355107925</v>
          </cell>
          <cell r="N279">
            <v>9.0257599724347132E-2</v>
          </cell>
          <cell r="O279">
            <v>0.10289917517211708</v>
          </cell>
          <cell r="P279">
            <v>0.17842407635409921</v>
          </cell>
        </row>
        <row r="280">
          <cell r="B280" t="str">
            <v>ITOT-SWSTG-CHP</v>
          </cell>
          <cell r="C280" t="str">
            <v>VAR_fin</v>
          </cell>
          <cell r="D280" t="str">
            <v>ITOT_LTH_CHP</v>
          </cell>
          <cell r="E280">
            <v>3.2268710421903682E-4</v>
          </cell>
          <cell r="F280">
            <v>1.7598863724028332E-4</v>
          </cell>
          <cell r="G280">
            <v>6.1088800856589832E-2</v>
          </cell>
          <cell r="H280">
            <v>2.3890818502507651E-3</v>
          </cell>
          <cell r="I280">
            <v>1.6036284590791622E-3</v>
          </cell>
          <cell r="J280">
            <v>0.11904824164855754</v>
          </cell>
          <cell r="K280">
            <v>0.13924266674112837</v>
          </cell>
          <cell r="L280">
            <v>0.16624679635994791</v>
          </cell>
          <cell r="M280">
            <v>0.12187201421220772</v>
          </cell>
          <cell r="N280">
            <v>9.1170137055999231E-2</v>
          </cell>
          <cell r="O280">
            <v>0.10393943026804173</v>
          </cell>
          <cell r="P280">
            <v>0.18022803444134164</v>
          </cell>
        </row>
        <row r="281">
          <cell r="B281" t="str">
            <v>ITOT-SWSTG-CHP</v>
          </cell>
          <cell r="C281" t="str">
            <v>VAR_fin</v>
          </cell>
          <cell r="D281" t="str">
            <v>AUX_ITOT-CHP_IN</v>
          </cell>
          <cell r="E281">
            <v>3.2268710421903682E-4</v>
          </cell>
          <cell r="F281">
            <v>1.7598863724028332E-4</v>
          </cell>
          <cell r="G281">
            <v>6.1088800856589832E-2</v>
          </cell>
          <cell r="H281">
            <v>2.3890818502507651E-3</v>
          </cell>
          <cell r="I281">
            <v>1.6036284590791622E-3</v>
          </cell>
          <cell r="J281">
            <v>0.11904824164855754</v>
          </cell>
          <cell r="K281">
            <v>0.13924266674112837</v>
          </cell>
          <cell r="L281">
            <v>0.16624679635994791</v>
          </cell>
          <cell r="M281">
            <v>0.12187201421220772</v>
          </cell>
          <cell r="N281">
            <v>9.1170137055999231E-2</v>
          </cell>
          <cell r="O281">
            <v>0.10393943026804173</v>
          </cell>
          <cell r="P281">
            <v>0.18022803444134164</v>
          </cell>
        </row>
        <row r="282">
          <cell r="B282" t="str">
            <v>ITOT-SWSTG-CHP</v>
          </cell>
          <cell r="C282" t="str">
            <v>VAR_ncap</v>
          </cell>
          <cell r="D282" t="str">
            <v>-</v>
          </cell>
          <cell r="E282">
            <v>1.7034463939546701E-3</v>
          </cell>
          <cell r="F282">
            <v>2.8579423309857601E-5</v>
          </cell>
          <cell r="G282">
            <v>1.48987877058206E-3</v>
          </cell>
          <cell r="H282">
            <v>6.1415065009363999E-6</v>
          </cell>
          <cell r="I282">
            <v>1.6305332324992501E-3</v>
          </cell>
          <cell r="J282">
            <v>3.0438185003635699E-2</v>
          </cell>
          <cell r="K282">
            <v>7.7539482685319203E-4</v>
          </cell>
          <cell r="L282">
            <v>2.3657304678052801E-4</v>
          </cell>
          <cell r="M282">
            <v>1.32275453333248E-2</v>
          </cell>
          <cell r="N282">
            <v>1.1432029586284901E-2</v>
          </cell>
          <cell r="O282">
            <v>4.2685306446839499E-3</v>
          </cell>
          <cell r="P282">
            <v>1.3545164931062E-2</v>
          </cell>
        </row>
        <row r="283">
          <cell r="B283" t="str">
            <v>ITOT-SWSTG-CHP</v>
          </cell>
          <cell r="C283" t="str">
            <v>VAR_cap</v>
          </cell>
          <cell r="D283" t="str">
            <v>-</v>
          </cell>
          <cell r="E283">
            <v>1.7137418468012771E-3</v>
          </cell>
          <cell r="F283">
            <v>1.7398285724835819E-3</v>
          </cell>
          <cell r="G283">
            <v>3.2258984866884253E-3</v>
          </cell>
          <cell r="H283">
            <v>2.4397658281983445E-3</v>
          </cell>
          <cell r="I283">
            <v>3.3559572714044589E-3</v>
          </cell>
          <cell r="J283">
            <v>3.2374377459975692E-2</v>
          </cell>
          <cell r="K283">
            <v>3.2834786435454462E-2</v>
          </cell>
          <cell r="L283">
            <v>3.1429806529280215E-2</v>
          </cell>
          <cell r="M283">
            <v>1.8792572204167631E-2</v>
          </cell>
          <cell r="N283">
            <v>2.4879642125125216E-2</v>
          </cell>
          <cell r="O283">
            <v>2.4752505731262964E-2</v>
          </cell>
          <cell r="P283">
            <v>2.9229500106457768E-2</v>
          </cell>
        </row>
        <row r="284">
          <cell r="B284" t="str">
            <v>D-ELFO</v>
          </cell>
          <cell r="C284" t="str">
            <v>VAR_fout</v>
          </cell>
          <cell r="D284" t="str">
            <v>CO2</v>
          </cell>
          <cell r="E284">
            <v>26.4116161134673</v>
          </cell>
          <cell r="F284">
            <v>16.379920650330899</v>
          </cell>
          <cell r="G284">
            <v>5.5381561960963497</v>
          </cell>
          <cell r="H284">
            <v>4.8827101181273402</v>
          </cell>
          <cell r="I284">
            <v>0.140823342040448</v>
          </cell>
          <cell r="J284">
            <v>36.948725259674198</v>
          </cell>
          <cell r="K284">
            <v>37.6126094217638</v>
          </cell>
          <cell r="L284">
            <v>5.58222113793068E-3</v>
          </cell>
          <cell r="M284">
            <v>0.43400232069637101</v>
          </cell>
          <cell r="N284">
            <v>0.414233502583706</v>
          </cell>
          <cell r="O284">
            <v>0.33078571698176501</v>
          </cell>
          <cell r="P284">
            <v>0.56004585383280203</v>
          </cell>
        </row>
        <row r="285">
          <cell r="B285" t="str">
            <v>D-ELFO</v>
          </cell>
          <cell r="C285" t="str">
            <v>VAR_fout</v>
          </cell>
          <cell r="D285" t="str">
            <v>ELFO</v>
          </cell>
          <cell r="E285">
            <v>0.35238142936765543</v>
          </cell>
          <cell r="F285">
            <v>0.21853944214906409</v>
          </cell>
          <cell r="G285">
            <v>7.3889586614378777E-2</v>
          </cell>
          <cell r="H285">
            <v>6.5144683431026265E-2</v>
          </cell>
          <cell r="I285">
            <v>1.8788524845793151E-3</v>
          </cell>
          <cell r="J285">
            <v>0.49296660092215377</v>
          </cell>
          <cell r="K285">
            <v>0.50182408427215619</v>
          </cell>
          <cell r="L285">
            <v>7.4477497142908165E-5</v>
          </cell>
          <cell r="M285">
            <v>5.7904203006299681E-3</v>
          </cell>
          <cell r="N285">
            <v>5.526666490430588E-3</v>
          </cell>
          <cell r="O285">
            <v>4.4133135686840299E-3</v>
          </cell>
          <cell r="P285">
            <v>7.4720818914372628E-3</v>
          </cell>
        </row>
        <row r="286">
          <cell r="B286" t="str">
            <v>D-ELFO</v>
          </cell>
          <cell r="C286" t="str">
            <v>VAR_fin</v>
          </cell>
          <cell r="D286" t="str">
            <v>LFO</v>
          </cell>
          <cell r="E286">
            <v>0.3583665687037631</v>
          </cell>
          <cell r="F286">
            <v>0.22225129783352685</v>
          </cell>
          <cell r="G286">
            <v>7.5144588820845945E-2</v>
          </cell>
          <cell r="H286">
            <v>6.6251154927100903E-2</v>
          </cell>
          <cell r="I286">
            <v>1.9107644781607544E-3</v>
          </cell>
          <cell r="J286">
            <v>0.50133955576220102</v>
          </cell>
          <cell r="K286">
            <v>0.51034748197779911</v>
          </cell>
          <cell r="L286">
            <v>7.574248491086402E-5</v>
          </cell>
          <cell r="M286">
            <v>5.8887696159616084E-3</v>
          </cell>
          <cell r="N286">
            <v>5.6205359916378025E-3</v>
          </cell>
          <cell r="O286">
            <v>4.4882729576901665E-3</v>
          </cell>
          <cell r="P286">
            <v>7.5989939461710045E-3</v>
          </cell>
        </row>
        <row r="287">
          <cell r="B287" t="str">
            <v>ENUC_SMR_BMGL_V</v>
          </cell>
          <cell r="C287" t="str">
            <v>VAR_fout</v>
          </cell>
          <cell r="D287" t="str">
            <v>LTH</v>
          </cell>
          <cell r="E287"/>
          <cell r="F287"/>
          <cell r="G287"/>
          <cell r="H287"/>
          <cell r="I287"/>
          <cell r="J287"/>
          <cell r="K287">
            <v>1.4975452243991704E-2</v>
          </cell>
          <cell r="L287">
            <v>4.668718231338078E-2</v>
          </cell>
          <cell r="M287">
            <v>4.5781408966473668E-2</v>
          </cell>
          <cell r="N287">
            <v>3.9678615646180082E-2</v>
          </cell>
          <cell r="O287">
            <v>3.7250711385605678E-2</v>
          </cell>
          <cell r="P287">
            <v>3.4288145071372567E-2</v>
          </cell>
        </row>
        <row r="288">
          <cell r="B288" t="str">
            <v>ENUC_SMR_BMGL_V</v>
          </cell>
          <cell r="C288" t="str">
            <v>VAR_fout</v>
          </cell>
          <cell r="D288" t="str">
            <v>ELC</v>
          </cell>
          <cell r="E288"/>
          <cell r="F288"/>
          <cell r="G288"/>
          <cell r="H288"/>
          <cell r="I288"/>
          <cell r="J288"/>
          <cell r="K288">
            <v>2.7300524338416326E-2</v>
          </cell>
          <cell r="L288">
            <v>7.7946361898969446E-2</v>
          </cell>
          <cell r="M288">
            <v>8.1157107907028375E-2</v>
          </cell>
          <cell r="N288">
            <v>7.883624788519869E-2</v>
          </cell>
          <cell r="O288">
            <v>8.2311721889548536E-2</v>
          </cell>
          <cell r="P288">
            <v>7.9739429486631611E-2</v>
          </cell>
        </row>
        <row r="289">
          <cell r="B289" t="str">
            <v>ENUC_SMR_BMGL_V</v>
          </cell>
          <cell r="C289" t="str">
            <v>VAR_fin</v>
          </cell>
          <cell r="D289" t="str">
            <v>URN</v>
          </cell>
          <cell r="E289"/>
          <cell r="F289"/>
          <cell r="G289"/>
          <cell r="H289"/>
          <cell r="I289"/>
          <cell r="J289"/>
          <cell r="K289">
            <v>8.8991987668040423E-2</v>
          </cell>
          <cell r="L289">
            <v>0.2558320573549302</v>
          </cell>
          <cell r="M289">
            <v>0.26511282731060021</v>
          </cell>
          <cell r="N289">
            <v>0.255399836918134</v>
          </cell>
          <cell r="O289">
            <v>0.26480235762651977</v>
          </cell>
          <cell r="P289">
            <v>0.25572539535137845</v>
          </cell>
        </row>
        <row r="290">
          <cell r="B290" t="str">
            <v>ENUC_SMR_BMGL_V</v>
          </cell>
          <cell r="C290" t="str">
            <v>VAR_ncap</v>
          </cell>
          <cell r="D290" t="str">
            <v>-</v>
          </cell>
          <cell r="E290"/>
          <cell r="F290"/>
          <cell r="G290"/>
          <cell r="H290"/>
          <cell r="I290"/>
          <cell r="J290"/>
          <cell r="K290">
            <v>3.1658871262512599E-3</v>
          </cell>
          <cell r="L290">
            <v>1.5772590117906899E-7</v>
          </cell>
          <cell r="M290">
            <v>1.6621612347382899E-7</v>
          </cell>
          <cell r="N290">
            <v>3.0828345996346001E-7</v>
          </cell>
          <cell r="O290">
            <v>1.54515406543842E-6</v>
          </cell>
        </row>
        <row r="291">
          <cell r="B291" t="str">
            <v>ENUC_SMR_BMGL_V</v>
          </cell>
          <cell r="C291" t="str">
            <v>VAR_cap</v>
          </cell>
          <cell r="D291" t="str">
            <v>-</v>
          </cell>
          <cell r="E291"/>
          <cell r="F291"/>
          <cell r="G291"/>
          <cell r="H291"/>
          <cell r="I291"/>
          <cell r="J291"/>
          <cell r="K291">
            <v>1.0036295611061999E-3</v>
          </cell>
          <cell r="L291">
            <v>3.1658871262512599E-3</v>
          </cell>
          <cell r="M291">
            <v>3.16608835103454E-3</v>
          </cell>
          <cell r="N291">
            <v>3.16621106827592E-3</v>
          </cell>
          <cell r="O291">
            <v>3.16700918672831E-3</v>
          </cell>
          <cell r="P291">
            <v>3.16806450580132E-3</v>
          </cell>
        </row>
        <row r="292">
          <cell r="B292" t="str">
            <v>ENUC_SMR_BMGL_VI</v>
          </cell>
          <cell r="C292" t="str">
            <v>VAR_fout</v>
          </cell>
          <cell r="D292" t="str">
            <v>LTH</v>
          </cell>
          <cell r="E292"/>
          <cell r="F292"/>
          <cell r="G292"/>
          <cell r="H292"/>
          <cell r="I292"/>
          <cell r="J292"/>
          <cell r="K292"/>
          <cell r="L292"/>
          <cell r="M292">
            <v>1.8566780659805524E-2</v>
          </cell>
          <cell r="N292">
            <v>1.8563374324524564E-2</v>
          </cell>
          <cell r="O292">
            <v>1.7361217248209739E-2</v>
          </cell>
          <cell r="P292">
            <v>1.633601178557512E-2</v>
          </cell>
        </row>
        <row r="293">
          <cell r="B293" t="str">
            <v>ENUC_SMR_BMGL_VI</v>
          </cell>
          <cell r="C293" t="str">
            <v>VAR_fout</v>
          </cell>
          <cell r="D293" t="str">
            <v>ELC</v>
          </cell>
          <cell r="E293"/>
          <cell r="F293"/>
          <cell r="G293"/>
          <cell r="H293"/>
          <cell r="I293"/>
          <cell r="J293"/>
          <cell r="K293"/>
          <cell r="L293"/>
          <cell r="M293">
            <v>3.0108931169346133E-2</v>
          </cell>
          <cell r="N293">
            <v>3.4751483928744664E-2</v>
          </cell>
          <cell r="O293">
            <v>3.6446171273259005E-2</v>
          </cell>
          <cell r="P293">
            <v>3.5551566233828234E-2</v>
          </cell>
        </row>
        <row r="294">
          <cell r="B294" t="str">
            <v>ENUC_SMR_BMGL_VI</v>
          </cell>
          <cell r="C294" t="str">
            <v>VAR_fin</v>
          </cell>
          <cell r="D294" t="str">
            <v>URN</v>
          </cell>
          <cell r="E294"/>
          <cell r="F294"/>
          <cell r="G294"/>
          <cell r="H294"/>
          <cell r="I294"/>
          <cell r="J294"/>
          <cell r="K294"/>
          <cell r="L294"/>
          <cell r="M294">
            <v>9.9057969606075616E-2</v>
          </cell>
          <cell r="N294">
            <v>0.11305708949722773</v>
          </cell>
          <cell r="O294">
            <v>0.11763404057792499</v>
          </cell>
          <cell r="P294">
            <v>0.11447839325554815</v>
          </cell>
        </row>
        <row r="295">
          <cell r="B295" t="str">
            <v>ENUC_SMR_BMGL_VI</v>
          </cell>
          <cell r="C295" t="str">
            <v>VAR_ncap</v>
          </cell>
          <cell r="D295" t="str">
            <v>-</v>
          </cell>
          <cell r="E295"/>
          <cell r="F295"/>
          <cell r="G295"/>
          <cell r="H295"/>
          <cell r="I295"/>
          <cell r="J295"/>
          <cell r="K295"/>
          <cell r="L295">
            <v>1.3899970270406399E-3</v>
          </cell>
          <cell r="M295">
            <v>7.2834410342789703E-6</v>
          </cell>
          <cell r="N295">
            <v>9.4112836284848301E-7</v>
          </cell>
          <cell r="O295">
            <v>1.6848581362981598E-5</v>
          </cell>
        </row>
        <row r="296">
          <cell r="B296" t="str">
            <v>ENUC_SMR_BMGL_VI</v>
          </cell>
          <cell r="C296" t="str">
            <v>VAR_cap</v>
          </cell>
          <cell r="D296" t="str">
            <v>-</v>
          </cell>
          <cell r="E296"/>
          <cell r="F296"/>
          <cell r="G296"/>
          <cell r="H296"/>
          <cell r="I296"/>
          <cell r="J296"/>
          <cell r="K296"/>
          <cell r="L296"/>
          <cell r="M296">
            <v>1.17938636334279E-3</v>
          </cell>
          <cell r="N296">
            <v>1.3972804680749201E-3</v>
          </cell>
          <cell r="O296">
            <v>1.40356282739271E-3</v>
          </cell>
          <cell r="P296">
            <v>1.4150701778007501E-3</v>
          </cell>
        </row>
        <row r="297">
          <cell r="B297" t="str">
            <v>EHYD-DAM00</v>
          </cell>
          <cell r="C297" t="str">
            <v>VAR_fout</v>
          </cell>
          <cell r="D297" t="str">
            <v>ELC</v>
          </cell>
          <cell r="E297">
            <v>66.745680076744748</v>
          </cell>
          <cell r="F297">
            <v>49.789644473832411</v>
          </cell>
          <cell r="G297">
            <v>68.710384259148697</v>
          </cell>
          <cell r="H297">
            <v>69.690059975023487</v>
          </cell>
          <cell r="I297">
            <v>70.708893433139835</v>
          </cell>
          <cell r="J297">
            <v>71.399450433509557</v>
          </cell>
          <cell r="K297">
            <v>71.397691080371985</v>
          </cell>
          <cell r="L297">
            <v>71.396336745680557</v>
          </cell>
          <cell r="M297">
            <v>71.398482983243525</v>
          </cell>
          <cell r="N297">
            <v>71.396516299693602</v>
          </cell>
          <cell r="O297">
            <v>71.395208074616946</v>
          </cell>
          <cell r="P297">
            <v>71.394353329408091</v>
          </cell>
        </row>
        <row r="298">
          <cell r="B298" t="str">
            <v>EHYD-DAM00</v>
          </cell>
          <cell r="C298" t="str">
            <v>VAR_fin</v>
          </cell>
          <cell r="D298" t="str">
            <v>HYDD</v>
          </cell>
          <cell r="E298">
            <v>66.745680076744748</v>
          </cell>
          <cell r="F298">
            <v>49.789644473832411</v>
          </cell>
          <cell r="G298">
            <v>68.710384259148697</v>
          </cell>
          <cell r="H298">
            <v>69.690059975023487</v>
          </cell>
          <cell r="I298">
            <v>70.708893433139835</v>
          </cell>
          <cell r="J298">
            <v>71.399450433509557</v>
          </cell>
          <cell r="K298">
            <v>71.397691080371985</v>
          </cell>
          <cell r="L298">
            <v>71.396336745680557</v>
          </cell>
          <cell r="M298">
            <v>71.398482983243525</v>
          </cell>
          <cell r="N298">
            <v>71.396516299693602</v>
          </cell>
          <cell r="O298">
            <v>71.395208074616946</v>
          </cell>
          <cell r="P298">
            <v>71.394353329408091</v>
          </cell>
        </row>
        <row r="299">
          <cell r="B299" t="str">
            <v>EHYD-DAM00</v>
          </cell>
          <cell r="C299" t="str">
            <v>VAR_cap</v>
          </cell>
          <cell r="D299" t="str">
            <v>-</v>
          </cell>
          <cell r="E299">
            <v>7.3394300010600002</v>
          </cell>
          <cell r="F299">
            <v>7.3394300010600002</v>
          </cell>
          <cell r="G299">
            <v>7.3394300010600002</v>
          </cell>
          <cell r="H299">
            <v>7.3394300010600002</v>
          </cell>
          <cell r="I299">
            <v>7.3394300010600002</v>
          </cell>
          <cell r="J299">
            <v>7.3394300010600002</v>
          </cell>
          <cell r="K299">
            <v>7.3394300010600002</v>
          </cell>
          <cell r="L299">
            <v>7.3394300010600002</v>
          </cell>
          <cell r="M299">
            <v>7.3394300010600002</v>
          </cell>
          <cell r="N299">
            <v>7.3394300010600002</v>
          </cell>
          <cell r="O299">
            <v>7.3394300010600002</v>
          </cell>
          <cell r="P299">
            <v>7.3394300010600002</v>
          </cell>
        </row>
        <row r="300">
          <cell r="B300" t="str">
            <v>RHES-SHSTG-CHPWOD</v>
          </cell>
          <cell r="C300" t="str">
            <v>VAR_fout</v>
          </cell>
          <cell r="D300" t="str">
            <v>AUX_RES-CHPWOD_OUT</v>
          </cell>
          <cell r="E300">
            <v>3.7121126594802681E-5</v>
          </cell>
          <cell r="F300">
            <v>3.438104297624513E-5</v>
          </cell>
          <cell r="G300">
            <v>4.768037072665151E-5</v>
          </cell>
          <cell r="H300">
            <v>3.6436664959764523E-4</v>
          </cell>
          <cell r="I300">
            <v>5.302811482829062E-4</v>
          </cell>
          <cell r="J300">
            <v>1.0915069016614238E-3</v>
          </cell>
          <cell r="K300">
            <v>1.00521958092296E-3</v>
          </cell>
          <cell r="L300">
            <v>2.1229134582249798E-3</v>
          </cell>
          <cell r="M300">
            <v>1.1462193129753355E-3</v>
          </cell>
          <cell r="N300">
            <v>1.6475866049185078E-3</v>
          </cell>
          <cell r="O300">
            <v>1.4650141827742228E-3</v>
          </cell>
          <cell r="P300">
            <v>3.2290975789282606E-3</v>
          </cell>
        </row>
        <row r="301">
          <cell r="B301" t="str">
            <v>RHES-SHSTG-CHPWOD</v>
          </cell>
          <cell r="C301" t="str">
            <v>VAR_fout</v>
          </cell>
          <cell r="D301" t="str">
            <v>RHES_LTH_CHPWOD</v>
          </cell>
          <cell r="E301">
            <v>3.7121126594802599E-5</v>
          </cell>
          <cell r="F301">
            <v>3.4403963671562581E-5</v>
          </cell>
          <cell r="G301">
            <v>4.7730037779491658E-5</v>
          </cell>
          <cell r="H301">
            <v>3.6436664959764523E-4</v>
          </cell>
          <cell r="I301">
            <v>5.3076853904419484E-4</v>
          </cell>
          <cell r="J301">
            <v>1.0915069016614201E-3</v>
          </cell>
          <cell r="K301">
            <v>1.0060408387505091E-3</v>
          </cell>
          <cell r="L301">
            <v>2.1229134582249785E-3</v>
          </cell>
          <cell r="M301">
            <v>1.1462193129753344E-3</v>
          </cell>
          <cell r="N301">
            <v>1.6475866049185063E-3</v>
          </cell>
          <cell r="O301">
            <v>1.465014182774221E-3</v>
          </cell>
          <cell r="P301">
            <v>3.2290975789282562E-3</v>
          </cell>
        </row>
        <row r="302">
          <cell r="B302" t="str">
            <v>RHES-SHSTG-CHPWOD</v>
          </cell>
          <cell r="C302" t="str">
            <v>VAR_fin</v>
          </cell>
          <cell r="D302" t="str">
            <v>AUX_RES-CHPWOD_IN</v>
          </cell>
          <cell r="E302">
            <v>2.9589486296575908E-5</v>
          </cell>
          <cell r="F302">
            <v>2.0760869557800396E-5</v>
          </cell>
          <cell r="G302">
            <v>3.8147173341019224E-5</v>
          </cell>
          <cell r="H302">
            <v>4.5531897173381718E-4</v>
          </cell>
          <cell r="I302">
            <v>6.4329825902630013E-4</v>
          </cell>
          <cell r="J302">
            <v>1.2842003429765921E-3</v>
          </cell>
          <cell r="K302">
            <v>1.1500595990100219E-3</v>
          </cell>
          <cell r="L302">
            <v>2.3596453817682416E-3</v>
          </cell>
          <cell r="M302">
            <v>1.2735508345704755E-3</v>
          </cell>
          <cell r="N302">
            <v>1.8312029655570823E-3</v>
          </cell>
          <cell r="O302">
            <v>1.6279792287603643E-3</v>
          </cell>
          <cell r="P302">
            <v>3.5886978445346328E-3</v>
          </cell>
        </row>
        <row r="303">
          <cell r="B303" t="str">
            <v>RHES-SHSTG-CHPWOD</v>
          </cell>
          <cell r="C303" t="str">
            <v>VAR_fin</v>
          </cell>
          <cell r="D303" t="str">
            <v>RHES_LTH_CHPWOD</v>
          </cell>
          <cell r="E303">
            <v>2.9589486296575908E-5</v>
          </cell>
          <cell r="F303">
            <v>2.0760869557800396E-5</v>
          </cell>
          <cell r="G303">
            <v>3.8147173341019224E-5</v>
          </cell>
          <cell r="H303">
            <v>4.5531897173381718E-4</v>
          </cell>
          <cell r="I303">
            <v>6.4329825902630013E-4</v>
          </cell>
          <cell r="J303">
            <v>1.2842003429765921E-3</v>
          </cell>
          <cell r="K303">
            <v>1.1500595990100219E-3</v>
          </cell>
          <cell r="L303">
            <v>2.3596453817682416E-3</v>
          </cell>
          <cell r="M303">
            <v>1.2735508345704755E-3</v>
          </cell>
          <cell r="N303">
            <v>1.8312029655570823E-3</v>
          </cell>
          <cell r="O303">
            <v>1.6279792287603643E-3</v>
          </cell>
          <cell r="P303">
            <v>3.5886978445346328E-3</v>
          </cell>
        </row>
        <row r="304">
          <cell r="B304" t="str">
            <v>RHES-SHSTG-CHPWOD</v>
          </cell>
          <cell r="C304" t="str">
            <v>VAR_ncap</v>
          </cell>
          <cell r="D304" t="str">
            <v>-</v>
          </cell>
          <cell r="E304">
            <v>6.8447617219520595E-4</v>
          </cell>
          <cell r="F304">
            <v>1.5828532579678998E-5</v>
          </cell>
          <cell r="G304">
            <v>2.8313305054823299E-5</v>
          </cell>
          <cell r="H304">
            <v>2.4281528682131399E-5</v>
          </cell>
          <cell r="I304">
            <v>7.8766108779534602E-4</v>
          </cell>
          <cell r="J304">
            <v>3.3261505479598603E-4</v>
          </cell>
          <cell r="K304">
            <v>5.36316650591958E-5</v>
          </cell>
          <cell r="L304">
            <v>1.2725323668154201E-3</v>
          </cell>
          <cell r="M304">
            <v>2.9554709630594699E-5</v>
          </cell>
          <cell r="N304">
            <v>9.4208508088548901E-4</v>
          </cell>
          <cell r="O304">
            <v>5.2135709115320604E-4</v>
          </cell>
          <cell r="P304">
            <v>2.2767776859752499E-3</v>
          </cell>
        </row>
        <row r="305">
          <cell r="B305" t="str">
            <v>RHES-SHSTG-CHPWOD</v>
          </cell>
          <cell r="C305" t="str">
            <v>VAR_cap</v>
          </cell>
          <cell r="D305" t="str">
            <v>-</v>
          </cell>
          <cell r="E305">
            <v>6.8447617219520595E-4</v>
          </cell>
          <cell r="F305">
            <v>6.9855455461938589E-4</v>
          </cell>
          <cell r="G305">
            <v>7.2223033009774333E-4</v>
          </cell>
          <cell r="H305">
            <v>7.3893068569838094E-4</v>
          </cell>
          <cell r="I305">
            <v>1.0072168551932413E-3</v>
          </cell>
          <cell r="J305">
            <v>1.1335618667422092E-3</v>
          </cell>
          <cell r="K305">
            <v>1.1627501811748602E-3</v>
          </cell>
          <cell r="L305">
            <v>1.6467349257698414E-3</v>
          </cell>
          <cell r="M305">
            <v>1.3755099342714038E-3</v>
          </cell>
          <cell r="N305">
            <v>2.2266393680658463E-3</v>
          </cell>
          <cell r="O305">
            <v>1.6847890285310481E-3</v>
          </cell>
          <cell r="P305">
            <v>3.7239809784766109E-3</v>
          </cell>
        </row>
        <row r="306">
          <cell r="B306" t="str">
            <v>ENUC_GOE_EXT</v>
          </cell>
          <cell r="C306" t="str">
            <v>VAR_fout</v>
          </cell>
          <cell r="D306" t="str">
            <v>ELC</v>
          </cell>
          <cell r="E306"/>
          <cell r="F306"/>
          <cell r="G306">
            <v>27.376181265955669</v>
          </cell>
          <cell r="H306">
            <v>28.985056436163678</v>
          </cell>
          <cell r="I306">
            <v>29.711010773784114</v>
          </cell>
          <cell r="J306"/>
          <cell r="K306"/>
          <cell r="L306"/>
        </row>
        <row r="307">
          <cell r="B307" t="str">
            <v>ENUC_GOE_EXT</v>
          </cell>
          <cell r="C307" t="str">
            <v>VAR_fin</v>
          </cell>
          <cell r="D307" t="str">
            <v>URN</v>
          </cell>
          <cell r="E307"/>
          <cell r="F307"/>
          <cell r="G307">
            <v>82.562990580134866</v>
          </cell>
          <cell r="H307">
            <v>87.415148163109535</v>
          </cell>
          <cell r="I307">
            <v>89.604531720892325</v>
          </cell>
          <cell r="J307"/>
          <cell r="K307"/>
          <cell r="L307"/>
        </row>
        <row r="308">
          <cell r="B308" t="str">
            <v>ENUC_GOE_EXT</v>
          </cell>
          <cell r="C308" t="str">
            <v>VAR_ncap</v>
          </cell>
          <cell r="D308" t="str">
            <v>-</v>
          </cell>
          <cell r="E308"/>
          <cell r="F308"/>
          <cell r="G308">
            <v>1.00988490044158</v>
          </cell>
          <cell r="H308"/>
          <cell r="I308"/>
          <cell r="J308"/>
          <cell r="K308"/>
          <cell r="L308"/>
        </row>
        <row r="309">
          <cell r="B309" t="str">
            <v>ENUC_GOE_EXT</v>
          </cell>
          <cell r="C309" t="str">
            <v>VAR_cap</v>
          </cell>
          <cell r="D309" t="str">
            <v>-</v>
          </cell>
          <cell r="E309"/>
          <cell r="F309"/>
          <cell r="G309">
            <v>1.00988490044158</v>
          </cell>
          <cell r="H309">
            <v>1.0098848766391575</v>
          </cell>
          <cell r="I309">
            <v>1.0098848525395929</v>
          </cell>
          <cell r="J309"/>
          <cell r="K309"/>
          <cell r="L309"/>
        </row>
        <row r="310">
          <cell r="B310" t="str">
            <v>ESOL-PV_A</v>
          </cell>
          <cell r="C310" t="str">
            <v>VAR_fout</v>
          </cell>
          <cell r="D310" t="str">
            <v>ELC35</v>
          </cell>
          <cell r="E310"/>
          <cell r="F310"/>
          <cell r="G310"/>
          <cell r="H310">
            <v>0.34127997389193365</v>
          </cell>
          <cell r="I310">
            <v>1.2719934679601963</v>
          </cell>
          <cell r="J310">
            <v>1.2719965217536868</v>
          </cell>
          <cell r="K310">
            <v>1.2719977722499327</v>
          </cell>
          <cell r="L310">
            <v>1.2719987566052118</v>
          </cell>
          <cell r="M310">
            <v>0.93097376811833932</v>
          </cell>
          <cell r="N310">
            <v>9.5032114479221745E-4</v>
          </cell>
          <cell r="O310">
            <v>1.571142826787994E-3</v>
          </cell>
          <cell r="P310">
            <v>4.5134003633795217E-3</v>
          </cell>
        </row>
        <row r="311">
          <cell r="B311" t="str">
            <v>ESOL-PV_A</v>
          </cell>
          <cell r="C311" t="str">
            <v>VAR_fin</v>
          </cell>
          <cell r="D311" t="str">
            <v>SOL</v>
          </cell>
          <cell r="E311"/>
          <cell r="F311"/>
          <cell r="G311"/>
          <cell r="H311">
            <v>0.34127997389193365</v>
          </cell>
          <cell r="I311">
            <v>1.2719934679601963</v>
          </cell>
          <cell r="J311">
            <v>1.2719965217536868</v>
          </cell>
          <cell r="K311">
            <v>1.2719977722499327</v>
          </cell>
          <cell r="L311">
            <v>1.2719987566052118</v>
          </cell>
          <cell r="M311">
            <v>0.93097376811833932</v>
          </cell>
          <cell r="N311">
            <v>9.5032114479221745E-4</v>
          </cell>
          <cell r="O311">
            <v>1.571142826787994E-3</v>
          </cell>
          <cell r="P311">
            <v>4.5134003633795217E-3</v>
          </cell>
        </row>
        <row r="312">
          <cell r="B312" t="str">
            <v>ESOL-PV_A</v>
          </cell>
          <cell r="C312" t="str">
            <v>VAR_fin</v>
          </cell>
          <cell r="D312" t="str">
            <v>SOLPVC</v>
          </cell>
          <cell r="E312"/>
          <cell r="F312"/>
          <cell r="G312"/>
          <cell r="H312">
            <v>0.34127997389193399</v>
          </cell>
          <cell r="I312">
            <v>1.2719934679602001</v>
          </cell>
          <cell r="J312">
            <v>1.2719965217536899</v>
          </cell>
          <cell r="K312">
            <v>1.27199777224993</v>
          </cell>
          <cell r="L312">
            <v>1.27199875660521</v>
          </cell>
          <cell r="M312">
            <v>0.93097376811833898</v>
          </cell>
          <cell r="N312">
            <v>9.5032114479221702E-4</v>
          </cell>
          <cell r="O312">
            <v>1.57114282678799E-3</v>
          </cell>
          <cell r="P312">
            <v>4.5134003633795199E-3</v>
          </cell>
        </row>
        <row r="313">
          <cell r="B313" t="str">
            <v>ESOL-PV_A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>
            <v>0.18449520387575599</v>
          </cell>
          <cell r="I313">
            <v>5.5994551471926603E-7</v>
          </cell>
          <cell r="J313">
            <v>1.06532238477689E-7</v>
          </cell>
          <cell r="K313">
            <v>1.774989483422E-7</v>
          </cell>
          <cell r="L313">
            <v>5.8185745535504299E-7</v>
          </cell>
          <cell r="M313">
            <v>1.36607617306627E-4</v>
          </cell>
          <cell r="N313">
            <v>1.4480185175414301E-5</v>
          </cell>
          <cell r="O313">
            <v>5.03478140165334E-4</v>
          </cell>
        </row>
        <row r="314">
          <cell r="B314" t="str">
            <v>ESOL-PV_A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>
            <v>4.9500661715564102E-2</v>
          </cell>
          <cell r="I314">
            <v>0.18449520387575599</v>
          </cell>
          <cell r="J314">
            <v>0.18449564623442699</v>
          </cell>
          <cell r="K314">
            <v>0.18449589814096401</v>
          </cell>
          <cell r="L314">
            <v>0.18449604785245699</v>
          </cell>
          <cell r="M314">
            <v>0.13503244363229899</v>
          </cell>
          <cell r="N314">
            <v>1.38033451463521E-4</v>
          </cell>
          <cell r="O314">
            <v>2.28290921501088E-4</v>
          </cell>
          <cell r="P314">
            <v>6.5532529905107297E-4</v>
          </cell>
        </row>
        <row r="315">
          <cell r="B315" t="str">
            <v>G-INTC-IND</v>
          </cell>
          <cell r="C315" t="str">
            <v>VAR_fout</v>
          </cell>
          <cell r="D315" t="str">
            <v>ELC35</v>
          </cell>
          <cell r="E315">
            <v>2.4009935004387405E-3</v>
          </cell>
          <cell r="F315">
            <v>8.7030962453368171E-4</v>
          </cell>
          <cell r="G315">
            <v>9.6583795226100712E-4</v>
          </cell>
          <cell r="H315">
            <v>3.9552977136192359E-4</v>
          </cell>
          <cell r="I315">
            <v>1.0386202361325945E-3</v>
          </cell>
          <cell r="J315">
            <v>6.8832150397964815E-4</v>
          </cell>
          <cell r="K315">
            <v>9.6948405232792655E-4</v>
          </cell>
          <cell r="L315">
            <v>1.7542509755905215E-3</v>
          </cell>
          <cell r="M315">
            <v>1.115847338297249E-3</v>
          </cell>
          <cell r="N315">
            <v>2.2525631075442825E-3</v>
          </cell>
          <cell r="O315">
            <v>1.7057647594885482E-3</v>
          </cell>
          <cell r="P315">
            <v>3.834105706873865E-3</v>
          </cell>
        </row>
        <row r="316">
          <cell r="B316" t="str">
            <v>G-INTC-IND</v>
          </cell>
          <cell r="C316" t="str">
            <v>VAR_fout</v>
          </cell>
          <cell r="D316" t="str">
            <v>ITOT_ELC</v>
          </cell>
          <cell r="E316">
            <v>55.818204999607644</v>
          </cell>
          <cell r="F316">
            <v>57.279055861879108</v>
          </cell>
          <cell r="G316">
            <v>52.936816284809048</v>
          </cell>
          <cell r="H316">
            <v>53.167017777870676</v>
          </cell>
          <cell r="I316">
            <v>54.086939560018855</v>
          </cell>
          <cell r="J316">
            <v>52.997820433418973</v>
          </cell>
          <cell r="K316">
            <v>44.504218285763152</v>
          </cell>
          <cell r="L316">
            <v>45.282475509136951</v>
          </cell>
          <cell r="M316">
            <v>45.532029744001179</v>
          </cell>
          <cell r="N316">
            <v>47.157028331366348</v>
          </cell>
          <cell r="O316">
            <v>43.97298198718692</v>
          </cell>
          <cell r="P316">
            <v>43.35668743323518</v>
          </cell>
        </row>
        <row r="317">
          <cell r="B317" t="str">
            <v>G-INTC-IND</v>
          </cell>
          <cell r="C317" t="str">
            <v>VAR_fout</v>
          </cell>
          <cell r="D317" t="str">
            <v>ELC13</v>
          </cell>
          <cell r="E317">
            <v>2.2570073314851376E-3</v>
          </cell>
          <cell r="F317">
            <v>6.169796267499547E-4</v>
          </cell>
          <cell r="G317">
            <v>7.3410824153170959E-4</v>
          </cell>
          <cell r="H317">
            <v>3.0180402668410569E-4</v>
          </cell>
          <cell r="I317">
            <v>7.0849931637365321E-4</v>
          </cell>
          <cell r="J317">
            <v>5.0980071025322139E-4</v>
          </cell>
          <cell r="K317">
            <v>6.9112164187313261E-4</v>
          </cell>
          <cell r="L317">
            <v>1.3757539408262368E-3</v>
          </cell>
          <cell r="M317">
            <v>8.1740873883621914E-4</v>
          </cell>
          <cell r="N317">
            <v>1.6589164168651889E-3</v>
          </cell>
          <cell r="O317">
            <v>1.2576024473109565E-3</v>
          </cell>
          <cell r="P317">
            <v>2.8360690399802557E-3</v>
          </cell>
        </row>
        <row r="318">
          <cell r="B318" t="str">
            <v>G-INTC-IND</v>
          </cell>
          <cell r="C318" t="str">
            <v>VAR_fin</v>
          </cell>
          <cell r="D318" t="str">
            <v>ELC3</v>
          </cell>
          <cell r="E318">
            <v>25.75143845654895</v>
          </cell>
          <cell r="F318">
            <v>57.278535959473963</v>
          </cell>
          <cell r="G318">
            <v>52.93558435535482</v>
          </cell>
          <cell r="H318">
            <v>24.359205358831804</v>
          </cell>
          <cell r="I318">
            <v>54.08669557481862</v>
          </cell>
          <cell r="J318">
            <v>24.072001624151941</v>
          </cell>
          <cell r="K318">
            <v>44.503933693878295</v>
          </cell>
          <cell r="L318">
            <v>20.436201124523379</v>
          </cell>
          <cell r="M318">
            <v>45.531467217829068</v>
          </cell>
          <cell r="N318">
            <v>47.15585788848712</v>
          </cell>
          <cell r="O318">
            <v>43.972060082695847</v>
          </cell>
          <cell r="P318">
            <v>43.354722225939675</v>
          </cell>
        </row>
        <row r="319">
          <cell r="B319" t="str">
            <v>G-INTC-IND</v>
          </cell>
          <cell r="C319" t="str">
            <v>VAR_fin</v>
          </cell>
          <cell r="D319" t="str">
            <v>ELC5</v>
          </cell>
          <cell r="E319">
            <v>30.071421887379827</v>
          </cell>
          <cell r="F319">
            <v>2.0052484627096773E-3</v>
          </cell>
          <cell r="G319">
            <v>2.9299243610973829E-3</v>
          </cell>
          <cell r="H319">
            <v>28.808507079124343</v>
          </cell>
          <cell r="I319">
            <v>1.9880638530278155E-3</v>
          </cell>
          <cell r="J319">
            <v>28.927016931481255</v>
          </cell>
          <cell r="K319">
            <v>1.9340419173308968E-3</v>
          </cell>
          <cell r="L319">
            <v>24.84940438952993</v>
          </cell>
          <cell r="M319">
            <v>2.4894650108748069E-3</v>
          </cell>
          <cell r="N319">
            <v>5.06522871444735E-3</v>
          </cell>
          <cell r="O319">
            <v>3.877657060798075E-3</v>
          </cell>
          <cell r="P319">
            <v>8.6262732613907721E-3</v>
          </cell>
        </row>
        <row r="320">
          <cell r="B320" t="str">
            <v>G-INTC-IND</v>
          </cell>
          <cell r="C320" t="str">
            <v>VAR_ncap</v>
          </cell>
          <cell r="D320" t="str">
            <v>-</v>
          </cell>
          <cell r="E320">
            <v>1.5784101506869201E-7</v>
          </cell>
          <cell r="F320">
            <v>1.6433882631386899E-7</v>
          </cell>
          <cell r="G320">
            <v>1.55698247884892E-7</v>
          </cell>
          <cell r="H320">
            <v>1.85563955096034E-7</v>
          </cell>
          <cell r="I320">
            <v>2.8266262426698199E-7</v>
          </cell>
          <cell r="J320">
            <v>3.42812546162664E-7</v>
          </cell>
          <cell r="K320">
            <v>4.4804720549337998E-7</v>
          </cell>
          <cell r="L320">
            <v>6.3632857650502503E-7</v>
          </cell>
          <cell r="M320">
            <v>7.8808589608939099E-7</v>
          </cell>
          <cell r="N320">
            <v>1.4954817089127901E-6</v>
          </cell>
          <cell r="O320">
            <v>2.6781537152817799E-6</v>
          </cell>
        </row>
        <row r="321">
          <cell r="B321" t="str">
            <v>G-INTC-IND</v>
          </cell>
          <cell r="C321" t="str">
            <v>VAR_cap</v>
          </cell>
          <cell r="D321" t="str">
            <v>-</v>
          </cell>
          <cell r="E321">
            <v>4.4927373631622096</v>
          </cell>
          <cell r="F321">
            <v>4.4927374144821899</v>
          </cell>
          <cell r="G321">
            <v>4.4927376853420506</v>
          </cell>
          <cell r="H321">
            <v>4.4927379431356087</v>
          </cell>
          <cell r="I321">
            <v>4.4927380946744666</v>
          </cell>
          <cell r="J321">
            <v>4.4927384413353746</v>
          </cell>
          <cell r="K321">
            <v>4.4927388678092273</v>
          </cell>
          <cell r="L321">
            <v>4.4927391001266299</v>
          </cell>
          <cell r="M321">
            <v>4.4927401700516665</v>
          </cell>
          <cell r="N321">
            <v>4.4927408846798311</v>
          </cell>
          <cell r="O321">
            <v>4.4927433095243758</v>
          </cell>
          <cell r="P321">
            <v>4.4927446981765264</v>
          </cell>
        </row>
        <row r="322">
          <cell r="B322" t="str">
            <v>D-IH2R</v>
          </cell>
          <cell r="C322" t="str">
            <v>VAR_fout</v>
          </cell>
          <cell r="D322" t="str">
            <v>IH2</v>
          </cell>
          <cell r="E322"/>
          <cell r="F322"/>
          <cell r="G322"/>
          <cell r="H322">
            <v>9.9865509191959627E-4</v>
          </cell>
          <cell r="I322">
            <v>8.0903663149462446</v>
          </cell>
          <cell r="J322">
            <v>9.8345936036364474</v>
          </cell>
          <cell r="K322">
            <v>4.8657248372633468</v>
          </cell>
          <cell r="L322">
            <v>4.8657003594074624</v>
          </cell>
          <cell r="M322">
            <v>0.87720713507184034</v>
          </cell>
          <cell r="N322">
            <v>0.11717553072169362</v>
          </cell>
          <cell r="O322">
            <v>0.10654467552312731</v>
          </cell>
          <cell r="P322">
            <v>0.18554893338606934</v>
          </cell>
        </row>
        <row r="323">
          <cell r="B323" t="str">
            <v>D-IH2R</v>
          </cell>
          <cell r="C323" t="str">
            <v>VAR_fin</v>
          </cell>
          <cell r="D323" t="str">
            <v>H2</v>
          </cell>
          <cell r="E323"/>
          <cell r="F323"/>
          <cell r="G323"/>
          <cell r="H323">
            <v>9.9865509191959627E-4</v>
          </cell>
          <cell r="I323">
            <v>8.0903663149462446</v>
          </cell>
          <cell r="J323">
            <v>9.8345936036364474</v>
          </cell>
          <cell r="K323">
            <v>4.8657248372633468</v>
          </cell>
          <cell r="L323">
            <v>4.8657003594074624</v>
          </cell>
          <cell r="M323">
            <v>0.87720713507184034</v>
          </cell>
          <cell r="N323">
            <v>0.11717553072169362</v>
          </cell>
          <cell r="O323">
            <v>0.10654467552312731</v>
          </cell>
          <cell r="P323">
            <v>0.18554893338606934</v>
          </cell>
        </row>
        <row r="324">
          <cell r="B324" t="str">
            <v>D-IH2R</v>
          </cell>
          <cell r="C324" t="str">
            <v>VAR_ncap</v>
          </cell>
          <cell r="D324" t="str">
            <v>-</v>
          </cell>
          <cell r="E324"/>
          <cell r="F324"/>
          <cell r="G324"/>
          <cell r="H324">
            <v>1.18282500647481E-4</v>
          </cell>
          <cell r="I324">
            <v>0.35954710800182799</v>
          </cell>
          <cell r="J324">
            <v>0.27100036433293601</v>
          </cell>
          <cell r="K324">
            <v>0.17143511958233601</v>
          </cell>
          <cell r="L324">
            <v>8.0089418660881002E-7</v>
          </cell>
          <cell r="M324">
            <v>4.56603674502889E-3</v>
          </cell>
          <cell r="N324">
            <v>6.6523193283850096E-4</v>
          </cell>
          <cell r="O324">
            <v>3.6379774550512199E-3</v>
          </cell>
          <cell r="P324">
            <v>2.9073713034664401E-3</v>
          </cell>
        </row>
        <row r="325">
          <cell r="B325" t="str">
            <v>D-IH2R</v>
          </cell>
          <cell r="C325" t="str">
            <v>VAR_cap</v>
          </cell>
          <cell r="D325" t="str">
            <v>-</v>
          </cell>
          <cell r="E325"/>
          <cell r="F325"/>
          <cell r="G325"/>
          <cell r="H325">
            <v>1.18282500647481E-4</v>
          </cell>
          <cell r="I325">
            <v>0.359636905961912</v>
          </cell>
          <cell r="J325">
            <v>0.34650415603190698</v>
          </cell>
          <cell r="K325">
            <v>0.17143511958233601</v>
          </cell>
          <cell r="L325">
            <v>0.17143592047652301</v>
          </cell>
          <cell r="M325">
            <v>3.0907985084426201E-2</v>
          </cell>
          <cell r="N325">
            <v>4.1316854075959903E-3</v>
          </cell>
          <cell r="O325">
            <v>3.7558046144102598E-3</v>
          </cell>
          <cell r="P325">
            <v>6.54534875851767E-3</v>
          </cell>
        </row>
        <row r="326">
          <cell r="B326" t="str">
            <v>ESOL-PV_E</v>
          </cell>
          <cell r="C326" t="str">
            <v>VAR_fout</v>
          </cell>
          <cell r="D326" t="str">
            <v>CELC_E</v>
          </cell>
          <cell r="E326"/>
          <cell r="F326"/>
          <cell r="G326"/>
          <cell r="H326">
            <v>2.3973588215614055E-6</v>
          </cell>
          <cell r="I326">
            <v>1.1726589762640505E-3</v>
          </cell>
          <cell r="J326">
            <v>1.2967881848687734E-3</v>
          </cell>
          <cell r="K326">
            <v>1.3006518317377948E-3</v>
          </cell>
          <cell r="L326">
            <v>1.302894555814667E-3</v>
          </cell>
          <cell r="M326">
            <v>1.3025935978825665E-3</v>
          </cell>
          <cell r="N326">
            <v>1.3077498918416385E-3</v>
          </cell>
          <cell r="O326">
            <v>8.8428484271239633E-4</v>
          </cell>
          <cell r="P326">
            <v>1.3815076463973258E-3</v>
          </cell>
        </row>
        <row r="327">
          <cell r="B327" t="str">
            <v>ESOL-PV_E</v>
          </cell>
          <cell r="C327" t="str">
            <v>VAR_fin</v>
          </cell>
          <cell r="D327" t="str">
            <v>SOL</v>
          </cell>
          <cell r="E327"/>
          <cell r="F327"/>
          <cell r="G327"/>
          <cell r="H327">
            <v>2.3973588215614055E-6</v>
          </cell>
          <cell r="I327">
            <v>1.1726589762640505E-3</v>
          </cell>
          <cell r="J327">
            <v>1.2967881848687734E-3</v>
          </cell>
          <cell r="K327">
            <v>1.3006518317377948E-3</v>
          </cell>
          <cell r="L327">
            <v>1.302894555814667E-3</v>
          </cell>
          <cell r="M327">
            <v>1.3025935978825665E-3</v>
          </cell>
          <cell r="N327">
            <v>1.3077498918416385E-3</v>
          </cell>
          <cell r="O327">
            <v>8.8428484271239633E-4</v>
          </cell>
          <cell r="P327">
            <v>1.3815076463973258E-3</v>
          </cell>
        </row>
        <row r="328">
          <cell r="B328" t="str">
            <v>ESOL-PV_E</v>
          </cell>
          <cell r="C328" t="str">
            <v>VAR_fin</v>
          </cell>
          <cell r="D328" t="str">
            <v>SOLPVC</v>
          </cell>
          <cell r="E328"/>
          <cell r="F328"/>
          <cell r="G328"/>
          <cell r="H328">
            <v>2.3973588215614102E-6</v>
          </cell>
          <cell r="I328">
            <v>1.1726589762640501E-3</v>
          </cell>
          <cell r="J328">
            <v>1.2967881848687699E-3</v>
          </cell>
          <cell r="K328">
            <v>1.3006518317378001E-3</v>
          </cell>
          <cell r="L328">
            <v>1.3028945558146701E-3</v>
          </cell>
          <cell r="M328">
            <v>1.30259359788257E-3</v>
          </cell>
          <cell r="N328">
            <v>1.30774989184164E-3</v>
          </cell>
          <cell r="O328">
            <v>8.8428484271239601E-4</v>
          </cell>
          <cell r="P328">
            <v>1.3815076463973299E-3</v>
          </cell>
        </row>
        <row r="329">
          <cell r="B329" t="str">
            <v>ESOL-PV_E</v>
          </cell>
          <cell r="C329" t="str">
            <v>VAR_ncap</v>
          </cell>
          <cell r="D329" t="str">
            <v>-</v>
          </cell>
          <cell r="E329"/>
          <cell r="F329"/>
          <cell r="G329"/>
          <cell r="H329">
            <v>7.9312323342130696E-7</v>
          </cell>
          <cell r="I329">
            <v>3.37250260450465E-4</v>
          </cell>
          <cell r="J329">
            <v>3.5844529546332298E-5</v>
          </cell>
          <cell r="K329">
            <v>1.44310501843524E-6</v>
          </cell>
          <cell r="L329">
            <v>7.99929290363063E-7</v>
          </cell>
          <cell r="M329">
            <v>8.4030555848694396E-7</v>
          </cell>
          <cell r="N329">
            <v>2.0290985286320602E-6</v>
          </cell>
          <cell r="O329">
            <v>1.6110667815775901E-4</v>
          </cell>
          <cell r="P329">
            <v>2.3329363330803999E-4</v>
          </cell>
        </row>
        <row r="330">
          <cell r="B330" t="str">
            <v>ESOL-PV_E</v>
          </cell>
          <cell r="C330" t="str">
            <v>VAR_cap</v>
          </cell>
          <cell r="D330" t="str">
            <v>-</v>
          </cell>
          <cell r="E330"/>
          <cell r="F330"/>
          <cell r="G330"/>
          <cell r="H330">
            <v>7.9312323342130696E-7</v>
          </cell>
          <cell r="I330">
            <v>3.3804338368388599E-4</v>
          </cell>
          <cell r="J330">
            <v>3.73887913230218E-4</v>
          </cell>
          <cell r="K330">
            <v>3.7533101824865298E-4</v>
          </cell>
          <cell r="L330">
            <v>3.7613094753901602E-4</v>
          </cell>
          <cell r="M330">
            <v>3.7675845556102802E-4</v>
          </cell>
          <cell r="N330">
            <v>3.7820722839271401E-4</v>
          </cell>
          <cell r="O330">
            <v>2.56186600834835E-4</v>
          </cell>
          <cell r="P330">
            <v>3.9951274986171702E-4</v>
          </cell>
        </row>
        <row r="331">
          <cell r="B331" t="str">
            <v>EWSTINC</v>
          </cell>
          <cell r="C331" t="str">
            <v>VAR_fout</v>
          </cell>
          <cell r="D331" t="str">
            <v>ELC35</v>
          </cell>
          <cell r="E331">
            <v>6.5070002378959453</v>
          </cell>
          <cell r="F331">
            <v>7.3027683884206356</v>
          </cell>
          <cell r="G331">
            <v>7.4884365465813421</v>
          </cell>
          <cell r="H331">
            <v>7.3981386354178014</v>
          </cell>
          <cell r="I331">
            <v>7.4918604657718495</v>
          </cell>
          <cell r="J331">
            <v>5.5045283959846971</v>
          </cell>
          <cell r="K331">
            <v>4.4767071800614113</v>
          </cell>
          <cell r="L331">
            <v>4.6534310470752942</v>
          </cell>
          <cell r="M331">
            <v>4.6534303668185055</v>
          </cell>
          <cell r="N331">
            <v>4.6534309985747777</v>
          </cell>
          <cell r="O331">
            <v>4.6534304215292668</v>
          </cell>
          <cell r="P331">
            <v>4.6534306055410273</v>
          </cell>
        </row>
        <row r="332">
          <cell r="B332" t="str">
            <v>EWSTINC</v>
          </cell>
          <cell r="C332" t="str">
            <v>VAR_fout</v>
          </cell>
          <cell r="D332" t="str">
            <v>CO2_E</v>
          </cell>
          <cell r="E332">
            <v>1689.29325818038</v>
          </cell>
          <cell r="F332">
            <v>1895.8839639755099</v>
          </cell>
          <cell r="G332">
            <v>1944.08558628574</v>
          </cell>
          <cell r="H332">
            <v>1920.64319394219</v>
          </cell>
          <cell r="I332">
            <v>1944.97447569617</v>
          </cell>
          <cell r="J332">
            <v>1429.0398599718201</v>
          </cell>
          <cell r="K332">
            <v>1162.2054682098501</v>
          </cell>
          <cell r="L332">
            <v>1208.08504807638</v>
          </cell>
          <cell r="M332">
            <v>1208.0848714737799</v>
          </cell>
          <cell r="N332">
            <v>1208.08503548508</v>
          </cell>
          <cell r="O332">
            <v>1208.08488567733</v>
          </cell>
          <cell r="P332">
            <v>1208.0849334489301</v>
          </cell>
        </row>
        <row r="333">
          <cell r="B333" t="str">
            <v>EWSTINC</v>
          </cell>
          <cell r="C333" t="str">
            <v>VAR_fin</v>
          </cell>
          <cell r="D333" t="str">
            <v>EWST</v>
          </cell>
          <cell r="E333">
            <v>18.203591144185122</v>
          </cell>
          <cell r="F333">
            <v>20.429784094563686</v>
          </cell>
          <cell r="G333">
            <v>20.949198128079153</v>
          </cell>
          <cell r="H333">
            <v>20.69658614161844</v>
          </cell>
          <cell r="I333">
            <v>20.958776677760422</v>
          </cell>
          <cell r="J333">
            <v>15.399136422110105</v>
          </cell>
          <cell r="K333">
            <v>12.523765821226784</v>
          </cell>
          <cell r="L333">
            <v>13.018157845650684</v>
          </cell>
          <cell r="M333">
            <v>13.018155942605333</v>
          </cell>
          <cell r="N333">
            <v>13.018157709968548</v>
          </cell>
          <cell r="O333">
            <v>13.018156095660867</v>
          </cell>
          <cell r="P333">
            <v>13.018156610441046</v>
          </cell>
        </row>
        <row r="334">
          <cell r="B334" t="str">
            <v>EWSTINC</v>
          </cell>
          <cell r="C334" t="str">
            <v>VAR_ncap</v>
          </cell>
          <cell r="D334" t="str">
            <v>-</v>
          </cell>
          <cell r="E334"/>
          <cell r="F334">
            <v>1.5545596990048899E-7</v>
          </cell>
          <cell r="G334">
            <v>4.8887124452166099E-7</v>
          </cell>
          <cell r="H334">
            <v>6.6028703295282001E-2</v>
          </cell>
          <cell r="I334">
            <v>0.177121694783479</v>
          </cell>
          <cell r="J334">
            <v>3.6376566248806602E-7</v>
          </cell>
          <cell r="K334">
            <v>1.57830063025297E-7</v>
          </cell>
          <cell r="L334">
            <v>2.3877061221288898E-7</v>
          </cell>
          <cell r="M334">
            <v>3.4740049003036097E-7</v>
          </cell>
          <cell r="N334">
            <v>6.0180644374790999E-3</v>
          </cell>
          <cell r="O334">
            <v>0.14553096971218901</v>
          </cell>
          <cell r="P334">
            <v>3.1337274143076098E-2</v>
          </cell>
        </row>
        <row r="335">
          <cell r="B335" t="str">
            <v>EWSTINC</v>
          </cell>
          <cell r="C335" t="str">
            <v>VAR_cap</v>
          </cell>
          <cell r="D335" t="str">
            <v>-</v>
          </cell>
          <cell r="E335">
            <v>0.27936169092697183</v>
          </cell>
          <cell r="F335">
            <v>0.27936089427042449</v>
          </cell>
          <cell r="G335">
            <v>0.27936101851768164</v>
          </cell>
          <cell r="H335">
            <v>0.27599232962472259</v>
          </cell>
          <cell r="I335">
            <v>0.36405079835743126</v>
          </cell>
          <cell r="J335">
            <v>0.34009982719151566</v>
          </cell>
          <cell r="K335">
            <v>0.26875529071373533</v>
          </cell>
          <cell r="L335">
            <v>0.24420804557181597</v>
          </cell>
          <cell r="M335">
            <v>0.22543488625732291</v>
          </cell>
          <cell r="N335">
            <v>0.18314017675712171</v>
          </cell>
          <cell r="O335">
            <v>0.18292156394901204</v>
          </cell>
          <cell r="P335">
            <v>0.18288658597161131</v>
          </cell>
        </row>
        <row r="336">
          <cell r="B336" t="str">
            <v>D-IBIO</v>
          </cell>
          <cell r="C336" t="str">
            <v>VAR_fout</v>
          </cell>
          <cell r="D336" t="str">
            <v>IBIO</v>
          </cell>
          <cell r="E336">
            <v>0.43672609103907251</v>
          </cell>
          <cell r="F336">
            <v>0.55206530508318263</v>
          </cell>
          <cell r="G336">
            <v>2.7332898152679883</v>
          </cell>
          <cell r="H336">
            <v>6.9049548509732102</v>
          </cell>
          <cell r="I336">
            <v>8.345497363777465</v>
          </cell>
          <cell r="J336">
            <v>8.3454981784173388</v>
          </cell>
          <cell r="K336">
            <v>8.3454987810286383</v>
          </cell>
          <cell r="L336">
            <v>8.3455001475511175</v>
          </cell>
          <cell r="M336">
            <v>8.3455027410503941</v>
          </cell>
          <cell r="N336">
            <v>9.8926838455174053</v>
          </cell>
          <cell r="O336">
            <v>9.8926889465020196</v>
          </cell>
          <cell r="P336">
            <v>9.8932415117065737</v>
          </cell>
        </row>
        <row r="337">
          <cell r="B337" t="str">
            <v>D-IBIO</v>
          </cell>
          <cell r="C337" t="str">
            <v>VAR_fin</v>
          </cell>
          <cell r="D337" t="str">
            <v>BIO</v>
          </cell>
          <cell r="E337">
            <v>0.43672609103907251</v>
          </cell>
          <cell r="F337">
            <v>0.55206530508318263</v>
          </cell>
          <cell r="G337">
            <v>2.7332898152679883</v>
          </cell>
          <cell r="H337">
            <v>6.9049548509732102</v>
          </cell>
          <cell r="I337">
            <v>8.345497363777465</v>
          </cell>
          <cell r="J337">
            <v>8.3454981784173388</v>
          </cell>
          <cell r="K337">
            <v>8.3454987810286383</v>
          </cell>
          <cell r="L337">
            <v>8.3455001475511175</v>
          </cell>
          <cell r="M337">
            <v>8.3455027410503941</v>
          </cell>
          <cell r="N337">
            <v>9.8926838455174053</v>
          </cell>
          <cell r="O337">
            <v>9.8926889465020196</v>
          </cell>
          <cell r="P337">
            <v>9.8932415117065737</v>
          </cell>
        </row>
        <row r="338">
          <cell r="B338" t="str">
            <v>D-EWOD</v>
          </cell>
          <cell r="C338" t="str">
            <v>VAR_fout</v>
          </cell>
          <cell r="D338" t="str">
            <v>EWOD</v>
          </cell>
          <cell r="E338">
            <v>3.2648585386603952</v>
          </cell>
          <cell r="F338">
            <v>2.2471949187076259</v>
          </cell>
          <cell r="G338">
            <v>1.9657058053780561</v>
          </cell>
          <cell r="H338">
            <v>5.1546840683760644</v>
          </cell>
          <cell r="I338">
            <v>5.7986175996669083</v>
          </cell>
          <cell r="J338">
            <v>6.1974367935479249</v>
          </cell>
          <cell r="K338">
            <v>5.2161657111801194</v>
          </cell>
          <cell r="L338">
            <v>6.8218100300720543</v>
          </cell>
          <cell r="M338">
            <v>6.7954315940070087</v>
          </cell>
          <cell r="N338">
            <v>6.4263847384353205</v>
          </cell>
          <cell r="O338">
            <v>6.0635065895451596</v>
          </cell>
          <cell r="P338">
            <v>5.7856495037693589</v>
          </cell>
        </row>
        <row r="339">
          <cell r="B339" t="str">
            <v>D-EWOD</v>
          </cell>
          <cell r="C339" t="str">
            <v>VAR_fin</v>
          </cell>
          <cell r="D339" t="str">
            <v>WOD</v>
          </cell>
          <cell r="E339">
            <v>3.2648585386603952</v>
          </cell>
          <cell r="F339">
            <v>2.2471949187076259</v>
          </cell>
          <cell r="G339">
            <v>1.9657058053780561</v>
          </cell>
          <cell r="H339">
            <v>5.1546840683760644</v>
          </cell>
          <cell r="I339">
            <v>5.7986175996669083</v>
          </cell>
          <cell r="J339">
            <v>6.1974367935479249</v>
          </cell>
          <cell r="K339">
            <v>5.2161657111801194</v>
          </cell>
          <cell r="L339">
            <v>6.8218100300720543</v>
          </cell>
          <cell r="M339">
            <v>6.7954315940070087</v>
          </cell>
          <cell r="N339">
            <v>6.4263847384353205</v>
          </cell>
          <cell r="O339">
            <v>6.0635065895451596</v>
          </cell>
          <cell r="P339">
            <v>5.7856495037693589</v>
          </cell>
        </row>
        <row r="340">
          <cell r="B340" t="str">
            <v>HPLWOD</v>
          </cell>
          <cell r="C340" t="str">
            <v>VAR_fout</v>
          </cell>
          <cell r="D340" t="str">
            <v>LTH</v>
          </cell>
          <cell r="E340">
            <v>1.7423404116627113</v>
          </cell>
          <cell r="F340">
            <v>1.5724620241049339</v>
          </cell>
          <cell r="G340">
            <v>1.3481998830144037</v>
          </cell>
          <cell r="H340">
            <v>3.605365871634123</v>
          </cell>
          <cell r="I340">
            <v>4.0514549915529292</v>
          </cell>
          <cell r="J340">
            <v>3.1349388261548188</v>
          </cell>
          <cell r="K340">
            <v>2.4257550333073472</v>
          </cell>
          <cell r="L340">
            <v>1.8770052829219241</v>
          </cell>
          <cell r="M340">
            <v>1.4523887508975117</v>
          </cell>
          <cell r="N340">
            <v>1.1238320227631531</v>
          </cell>
          <cell r="O340">
            <v>0.86960002662233993</v>
          </cell>
          <cell r="P340">
            <v>0.6728926130540227</v>
          </cell>
        </row>
        <row r="341">
          <cell r="B341" t="str">
            <v>HPLWOD</v>
          </cell>
          <cell r="C341" t="str">
            <v>VAR_fin</v>
          </cell>
          <cell r="D341" t="str">
            <v>EWOD</v>
          </cell>
          <cell r="E341">
            <v>2.4890577309467283</v>
          </cell>
          <cell r="F341">
            <v>2.2463743201499056</v>
          </cell>
          <cell r="G341">
            <v>1.9259998328777161</v>
          </cell>
          <cell r="H341">
            <v>5.150522673763037</v>
          </cell>
          <cell r="I341">
            <v>5.7877928450756109</v>
          </cell>
          <cell r="J341">
            <v>4.4784840373640256</v>
          </cell>
          <cell r="K341">
            <v>3.4653643332962099</v>
          </cell>
          <cell r="L341">
            <v>2.6814361184598932</v>
          </cell>
          <cell r="M341">
            <v>2.07484107271073</v>
          </cell>
          <cell r="N341">
            <v>1.6054743182330742</v>
          </cell>
          <cell r="O341">
            <v>1.2422857523176292</v>
          </cell>
          <cell r="P341">
            <v>0.96127516150574632</v>
          </cell>
        </row>
        <row r="342">
          <cell r="B342" t="str">
            <v>HPLWOD</v>
          </cell>
          <cell r="C342" t="str">
            <v>VAR_ncap</v>
          </cell>
          <cell r="D342" t="str">
            <v>-</v>
          </cell>
          <cell r="E342">
            <v>0.220998079193019</v>
          </cell>
          <cell r="F342">
            <v>8.8054195948290103E-7</v>
          </cell>
          <cell r="G342">
            <v>2.62218433256321E-6</v>
          </cell>
          <cell r="H342">
            <v>0.23630088586287601</v>
          </cell>
          <cell r="I342">
            <v>5.6582584228283501E-2</v>
          </cell>
          <cell r="J342">
            <v>1.30909282525556E-2</v>
          </cell>
          <cell r="K342">
            <v>0.13954937602933701</v>
          </cell>
          <cell r="L342">
            <v>5.1514749516505698E-2</v>
          </cell>
          <cell r="M342">
            <v>4.5999710058414103E-5</v>
          </cell>
          <cell r="N342">
            <v>6.1282964567507703E-6</v>
          </cell>
          <cell r="O342">
            <v>5.8737834560699302E-2</v>
          </cell>
          <cell r="P342">
            <v>2.65788593584999E-2</v>
          </cell>
        </row>
        <row r="343">
          <cell r="B343" t="str">
            <v>HPLWOD</v>
          </cell>
          <cell r="C343" t="str">
            <v>VAR_cap</v>
          </cell>
          <cell r="D343" t="str">
            <v>-</v>
          </cell>
          <cell r="E343">
            <v>0.220998079193019</v>
          </cell>
          <cell r="F343">
            <v>0.22099895973497899</v>
          </cell>
          <cell r="G343">
            <v>0.22100158191931099</v>
          </cell>
          <cell r="H343">
            <v>0.45730246778218803</v>
          </cell>
          <cell r="I343">
            <v>0.51388505201047097</v>
          </cell>
          <cell r="J343">
            <v>0.39766347677520297</v>
          </cell>
          <cell r="K343">
            <v>0.37061362296038403</v>
          </cell>
          <cell r="L343">
            <v>0.26073763802668198</v>
          </cell>
          <cell r="M343">
            <v>0.219642802657636</v>
          </cell>
          <cell r="N343">
            <v>0.19111625355235801</v>
          </cell>
          <cell r="O343">
            <v>0.11030471208372</v>
          </cell>
          <cell r="P343">
            <v>8.5368821925714294E-2</v>
          </cell>
        </row>
        <row r="344">
          <cell r="B344" t="str">
            <v>ENGA-GTCC</v>
          </cell>
          <cell r="C344" t="str">
            <v>VAR_fout</v>
          </cell>
          <cell r="D344" t="str">
            <v>ELC13</v>
          </cell>
          <cell r="E344"/>
          <cell r="F344"/>
          <cell r="G344"/>
          <cell r="H344"/>
          <cell r="I344"/>
          <cell r="J344">
            <v>5.6764755221209526E-6</v>
          </cell>
          <cell r="K344">
            <v>3.8920610008073812E-6</v>
          </cell>
          <cell r="L344">
            <v>1.1145395147771047E-4</v>
          </cell>
          <cell r="M344">
            <v>8.4550879491261145E-4</v>
          </cell>
          <cell r="N344">
            <v>1.1795335327985192E-3</v>
          </cell>
          <cell r="O344">
            <v>1.2618151452015438E-3</v>
          </cell>
          <cell r="P344">
            <v>2.0620179857975163E-3</v>
          </cell>
        </row>
        <row r="345">
          <cell r="B345" t="str">
            <v>ENGA-GTCC</v>
          </cell>
          <cell r="C345" t="str">
            <v>VAR_fout</v>
          </cell>
          <cell r="D345" t="str">
            <v>CO2_E</v>
          </cell>
          <cell r="E345"/>
          <cell r="F345"/>
          <cell r="G345"/>
          <cell r="H345"/>
          <cell r="I345"/>
          <cell r="J345">
            <v>5.6331681020121505E-4</v>
          </cell>
          <cell r="K345">
            <v>5.1340868371437497E-4</v>
          </cell>
          <cell r="L345">
            <v>2.4509608631759699E-2</v>
          </cell>
          <cell r="M345">
            <v>9.1200324812378594E-2</v>
          </cell>
          <cell r="N345">
            <v>0.12854554009590599</v>
          </cell>
          <cell r="O345">
            <v>0.13609779113909901</v>
          </cell>
          <cell r="P345">
            <v>0.22492251257014101</v>
          </cell>
        </row>
        <row r="346">
          <cell r="B346" t="str">
            <v>ENGA-GTCC</v>
          </cell>
          <cell r="C346" t="str">
            <v>VAR_fin</v>
          </cell>
          <cell r="D346" t="str">
            <v>ENGA</v>
          </cell>
          <cell r="E346"/>
          <cell r="F346"/>
          <cell r="G346"/>
          <cell r="H346"/>
          <cell r="I346"/>
          <cell r="J346">
            <v>9.9878867056953065E-6</v>
          </cell>
          <cell r="K346">
            <v>9.1029908459995654E-6</v>
          </cell>
          <cell r="L346">
            <v>4.3456752893190968E-4</v>
          </cell>
          <cell r="M346">
            <v>1.6170270356804729E-3</v>
          </cell>
          <cell r="N346">
            <v>2.2791762428352198E-3</v>
          </cell>
          <cell r="O346">
            <v>2.4130814031755165E-3</v>
          </cell>
          <cell r="P346">
            <v>3.9879878115273168E-3</v>
          </cell>
        </row>
        <row r="347">
          <cell r="B347" t="str">
            <v>ENGA-GTCC</v>
          </cell>
          <cell r="C347" t="str">
            <v>VAR_fin</v>
          </cell>
          <cell r="D347" t="str">
            <v>GTC</v>
          </cell>
          <cell r="E347"/>
          <cell r="F347"/>
          <cell r="G347"/>
          <cell r="H347"/>
          <cell r="I347"/>
          <cell r="J347">
            <v>1.6871118851201799E-6</v>
          </cell>
          <cell r="K347">
            <v>2.4215679082907499E-6</v>
          </cell>
          <cell r="L347">
            <v>5.1997992770318556E-6</v>
          </cell>
          <cell r="M347">
            <v>1.8035218355076443E-4</v>
          </cell>
          <cell r="N347">
            <v>2.5199994919901955E-4</v>
          </cell>
          <cell r="O347">
            <v>3.3186925226156411E-4</v>
          </cell>
          <cell r="P347">
            <v>4.1669189620868892E-4</v>
          </cell>
        </row>
        <row r="348">
          <cell r="B348" t="str">
            <v>ENGA-GTCC</v>
          </cell>
          <cell r="C348" t="str">
            <v>VAR_ncap</v>
          </cell>
          <cell r="D348" t="str">
            <v>-</v>
          </cell>
          <cell r="E348"/>
          <cell r="F348"/>
          <cell r="G348"/>
          <cell r="H348"/>
          <cell r="I348"/>
          <cell r="J348">
            <v>4.3792663394555798E-6</v>
          </cell>
          <cell r="K348">
            <v>5.2437621661927998E-6</v>
          </cell>
          <cell r="L348">
            <v>8.7503347274969895E-5</v>
          </cell>
          <cell r="M348">
            <v>1.60102377241981E-4</v>
          </cell>
          <cell r="N348">
            <v>1.9482945564331801E-6</v>
          </cell>
          <cell r="O348">
            <v>1.6793663430675801E-4</v>
          </cell>
        </row>
        <row r="349">
          <cell r="B349" t="str">
            <v>ENGA-GTCC</v>
          </cell>
          <cell r="C349" t="str">
            <v>VAR_cap</v>
          </cell>
          <cell r="D349" t="str">
            <v>-</v>
          </cell>
          <cell r="E349"/>
          <cell r="F349"/>
          <cell r="G349"/>
          <cell r="H349"/>
          <cell r="I349"/>
          <cell r="J349">
            <v>1.6871118851201799E-6</v>
          </cell>
          <cell r="K349">
            <v>2.4215679082907499E-6</v>
          </cell>
          <cell r="L349">
            <v>5.1997992770318709E-6</v>
          </cell>
          <cell r="M349">
            <v>1.8035218355076448E-4</v>
          </cell>
          <cell r="N349">
            <v>2.5199994919901944E-4</v>
          </cell>
          <cell r="O349">
            <v>3.3186925226156357E-4</v>
          </cell>
          <cell r="P349">
            <v>4.1669189620868941E-4</v>
          </cell>
        </row>
        <row r="350">
          <cell r="B350" t="str">
            <v>D-SNGA</v>
          </cell>
          <cell r="C350" t="str">
            <v>VAR_fout</v>
          </cell>
          <cell r="D350" t="str">
            <v>CO2</v>
          </cell>
          <cell r="E350">
            <v>1522.1010821285599</v>
          </cell>
          <cell r="F350">
            <v>1408.0660463501199</v>
          </cell>
          <cell r="G350">
            <v>1586.6280008901999</v>
          </cell>
          <cell r="H350">
            <v>1586.01060492735</v>
          </cell>
          <cell r="I350">
            <v>1608.0323800906499</v>
          </cell>
          <cell r="J350">
            <v>1584.5269863777</v>
          </cell>
          <cell r="K350">
            <v>1340.6416799081701</v>
          </cell>
          <cell r="L350">
            <v>442.44223646395199</v>
          </cell>
          <cell r="M350">
            <v>224.36722523629999</v>
          </cell>
          <cell r="N350">
            <v>118.71366322035099</v>
          </cell>
          <cell r="O350">
            <v>76.094795868465397</v>
          </cell>
          <cell r="P350">
            <v>30.053133189738698</v>
          </cell>
        </row>
        <row r="351">
          <cell r="B351" t="str">
            <v>D-SNGA</v>
          </cell>
          <cell r="C351" t="str">
            <v>VAR_fout</v>
          </cell>
          <cell r="D351" t="str">
            <v>SNGA</v>
          </cell>
          <cell r="E351">
            <v>27.207193537205058</v>
          </cell>
          <cell r="F351">
            <v>28.488340474406382</v>
          </cell>
          <cell r="G351">
            <v>28.049722380178228</v>
          </cell>
          <cell r="H351">
            <v>28.031314995959573</v>
          </cell>
          <cell r="I351">
            <v>28.420547366305197</v>
          </cell>
          <cell r="J351">
            <v>28.012312501531017</v>
          </cell>
          <cell r="K351">
            <v>23.701955472794758</v>
          </cell>
          <cell r="L351">
            <v>9.6819629662565028</v>
          </cell>
          <cell r="M351">
            <v>5.9016155533836683</v>
          </cell>
          <cell r="N351">
            <v>4.0625727893154631</v>
          </cell>
          <cell r="O351">
            <v>3.3258229112542899</v>
          </cell>
          <cell r="P351">
            <v>2.5386899087367296</v>
          </cell>
        </row>
        <row r="352">
          <cell r="B352" t="str">
            <v>D-SNGA</v>
          </cell>
          <cell r="C352" t="str">
            <v>VAR_fout</v>
          </cell>
          <cell r="D352" t="str">
            <v>RSH2</v>
          </cell>
          <cell r="E352"/>
          <cell r="F352"/>
          <cell r="G352"/>
          <cell r="H352">
            <v>1.1488395335575571E-3</v>
          </cell>
          <cell r="I352">
            <v>3.1790084284455747E-3</v>
          </cell>
          <cell r="J352">
            <v>0.31865181901828343</v>
          </cell>
          <cell r="K352">
            <v>0.28818645888455507</v>
          </cell>
          <cell r="L352">
            <v>0.17598623250725076</v>
          </cell>
          <cell r="M352">
            <v>0.13707783921323616</v>
          </cell>
          <cell r="N352">
            <v>0.12348347313714894</v>
          </cell>
          <cell r="O352">
            <v>3.9826458803963717E-2</v>
          </cell>
          <cell r="P352">
            <v>2.7702609060389256E-2</v>
          </cell>
        </row>
        <row r="353">
          <cell r="B353" t="str">
            <v>D-SNGA</v>
          </cell>
          <cell r="C353" t="str">
            <v>VAR_fin</v>
          </cell>
          <cell r="D353" t="str">
            <v>NGA</v>
          </cell>
          <cell r="E353">
            <v>26.987607839158901</v>
          </cell>
          <cell r="F353">
            <v>24.965710041668704</v>
          </cell>
          <cell r="G353">
            <v>28.131702143443331</v>
          </cell>
          <cell r="H353">
            <v>28.12075540651324</v>
          </cell>
          <cell r="I353">
            <v>28.511212412954816</v>
          </cell>
          <cell r="J353">
            <v>28.094450113079702</v>
          </cell>
          <cell r="K353">
            <v>23.770242551563335</v>
          </cell>
          <cell r="L353">
            <v>7.8447205046799988</v>
          </cell>
          <cell r="M353">
            <v>3.9781422914237559</v>
          </cell>
          <cell r="N353">
            <v>2.1048521847580024</v>
          </cell>
          <cell r="O353">
            <v>1.3491985083061238</v>
          </cell>
          <cell r="P353">
            <v>0.53285697144926858</v>
          </cell>
        </row>
        <row r="354">
          <cell r="B354" t="str">
            <v>D-SNGA</v>
          </cell>
          <cell r="C354" t="str">
            <v>VAR_fin</v>
          </cell>
          <cell r="D354" t="str">
            <v>BNGA</v>
          </cell>
          <cell r="E354">
            <v>0.30650233145631367</v>
          </cell>
          <cell r="F354">
            <v>3.6136398432486083</v>
          </cell>
          <cell r="G354">
            <v>7.6284292903147158E-3</v>
          </cell>
          <cell r="H354">
            <v>1.3700189636485198E-4</v>
          </cell>
          <cell r="I354">
            <v>1.6240022832608782E-4</v>
          </cell>
          <cell r="J354">
            <v>8.4092225815455748E-3</v>
          </cell>
          <cell r="K354">
            <v>8.4109745726735317E-3</v>
          </cell>
          <cell r="L354">
            <v>1.8687940801756144</v>
          </cell>
          <cell r="M354">
            <v>1.9428087939505532</v>
          </cell>
          <cell r="N354">
            <v>1.9711424349828859</v>
          </cell>
          <cell r="O354">
            <v>1.9874157185196093</v>
          </cell>
          <cell r="P354">
            <v>2.0140790116438017</v>
          </cell>
        </row>
        <row r="355">
          <cell r="B355" t="str">
            <v>D-SNGA</v>
          </cell>
          <cell r="C355" t="str">
            <v>VAR_fin</v>
          </cell>
          <cell r="D355" t="str">
            <v>H2</v>
          </cell>
          <cell r="E355"/>
          <cell r="F355"/>
          <cell r="G355"/>
          <cell r="H355">
            <v>1.1485019339254178E-3</v>
          </cell>
          <cell r="I355">
            <v>3.1787806108046521E-3</v>
          </cell>
          <cell r="J355">
            <v>0.31865181901828621</v>
          </cell>
          <cell r="K355">
            <v>0.28818616928170393</v>
          </cell>
          <cell r="L355">
            <v>0.17598562229002121</v>
          </cell>
          <cell r="M355">
            <v>0.13707765185758389</v>
          </cell>
          <cell r="N355">
            <v>0.12348345254925858</v>
          </cell>
          <cell r="O355">
            <v>3.9826430061392262E-2</v>
          </cell>
          <cell r="P355">
            <v>2.7701751867899412E-2</v>
          </cell>
        </row>
        <row r="356">
          <cell r="B356" t="str">
            <v>D-SNGA</v>
          </cell>
          <cell r="C356" t="str">
            <v>VAR_ncap</v>
          </cell>
          <cell r="D356" t="str">
            <v>-</v>
          </cell>
          <cell r="E356">
            <v>1.15623558187836E-7</v>
          </cell>
          <cell r="F356">
            <v>6.2906910023695297E-8</v>
          </cell>
          <cell r="G356">
            <v>8.7849147730195497E-8</v>
          </cell>
          <cell r="H356">
            <v>1.0224159125326301E-7</v>
          </cell>
          <cell r="I356">
            <v>1.62943594719572E-7</v>
          </cell>
          <cell r="J356">
            <v>2.3988352215643599E-7</v>
          </cell>
          <cell r="K356">
            <v>4.2166268744392402E-7</v>
          </cell>
          <cell r="L356">
            <v>0.53044795868910999</v>
          </cell>
          <cell r="M356">
            <v>2.36652222644343E-7</v>
          </cell>
          <cell r="N356">
            <v>5.8867745246346596E-7</v>
          </cell>
          <cell r="O356">
            <v>7.0577514879640699E-7</v>
          </cell>
          <cell r="P356">
            <v>3.4765245774596202E-6</v>
          </cell>
        </row>
        <row r="357">
          <cell r="B357" t="str">
            <v>D-SNGA</v>
          </cell>
          <cell r="C357" t="str">
            <v>VAR_cap</v>
          </cell>
          <cell r="D357" t="str">
            <v>-</v>
          </cell>
          <cell r="E357">
            <v>2.2350523172486985</v>
          </cell>
          <cell r="F357">
            <v>2.2350523801556084</v>
          </cell>
          <cell r="G357">
            <v>2.2350524680047563</v>
          </cell>
          <cell r="H357">
            <v>2.2350525702463475</v>
          </cell>
          <cell r="I357">
            <v>2.2350527331899421</v>
          </cell>
          <cell r="J357">
            <v>2.2350529730734641</v>
          </cell>
          <cell r="K357">
            <v>2.2350533947361515</v>
          </cell>
          <cell r="L357">
            <v>1.2939368093895269</v>
          </cell>
          <cell r="M357">
            <v>0.53044938845234402</v>
          </cell>
          <cell r="N357">
            <v>0.53044986081447298</v>
          </cell>
          <cell r="O357">
            <v>0.53045039967335506</v>
          </cell>
          <cell r="P357">
            <v>0.53045379080831501</v>
          </cell>
        </row>
        <row r="358">
          <cell r="B358" t="str">
            <v>RHES-CHPWOD</v>
          </cell>
          <cell r="C358" t="str">
            <v>VAR_fout</v>
          </cell>
          <cell r="D358" t="str">
            <v>RHES_KEV_WOD_ELC_CHP</v>
          </cell>
          <cell r="E358"/>
          <cell r="F358"/>
          <cell r="G358"/>
          <cell r="H358">
            <v>1.87129169586671E-4</v>
          </cell>
          <cell r="I358">
            <v>2.9485899921414215E-4</v>
          </cell>
          <cell r="J358">
            <v>1.7784197099977518E-3</v>
          </cell>
          <cell r="K358">
            <v>3.1801521977899475E-3</v>
          </cell>
          <cell r="L358">
            <v>3.7520392334530646E-3</v>
          </cell>
          <cell r="M358">
            <v>2.4966042604854044E-3</v>
          </cell>
          <cell r="N358">
            <v>1.5370123577111848E-3</v>
          </cell>
          <cell r="O358">
            <v>2.7816844730858947E-3</v>
          </cell>
          <cell r="P358">
            <v>2.7205610229496979E-3</v>
          </cell>
        </row>
        <row r="359">
          <cell r="B359" t="str">
            <v>RHES-CHPWOD</v>
          </cell>
          <cell r="C359" t="str">
            <v>VAR_fout</v>
          </cell>
          <cell r="D359" t="str">
            <v>RHES_LTH_CHPWOD</v>
          </cell>
          <cell r="E359"/>
          <cell r="F359"/>
          <cell r="G359"/>
          <cell r="H359">
            <v>5.0516788480925651E-4</v>
          </cell>
          <cell r="I359">
            <v>7.7954575342020175E-4</v>
          </cell>
          <cell r="J359">
            <v>4.6025776555463924E-3</v>
          </cell>
          <cell r="K359">
            <v>8.0669837014583079E-3</v>
          </cell>
          <cell r="L359">
            <v>9.3250046693483402E-3</v>
          </cell>
          <cell r="M359">
            <v>6.2048515321934993E-3</v>
          </cell>
          <cell r="N359">
            <v>3.8199620315036856E-3</v>
          </cell>
          <cell r="O359">
            <v>6.9133660620887133E-3</v>
          </cell>
          <cell r="P359">
            <v>6.7614549485681408E-3</v>
          </cell>
        </row>
        <row r="360">
          <cell r="B360" t="str">
            <v>RHES-CHPWOD</v>
          </cell>
          <cell r="C360" t="str">
            <v>VAR_fin</v>
          </cell>
          <cell r="D360" t="str">
            <v>RWOD</v>
          </cell>
          <cell r="E360"/>
          <cell r="F360"/>
          <cell r="G360"/>
          <cell r="H360">
            <v>1.1134937975100917E-3</v>
          </cell>
          <cell r="I360">
            <v>1.922166899695268E-3</v>
          </cell>
          <cell r="J360">
            <v>7.3237473156529164E-3</v>
          </cell>
          <cell r="K360">
            <v>1.2571805999135526E-2</v>
          </cell>
          <cell r="L360">
            <v>1.4507095273102504E-2</v>
          </cell>
          <cell r="M360">
            <v>9.5825283527284592E-3</v>
          </cell>
          <cell r="N360">
            <v>6.2371544372049554E-3</v>
          </cell>
          <cell r="O360">
            <v>1.0722134340718753E-2</v>
          </cell>
          <cell r="P360">
            <v>1.131727858341036E-2</v>
          </cell>
        </row>
        <row r="361">
          <cell r="B361" t="str">
            <v>RHES-CHPWOD</v>
          </cell>
          <cell r="C361" t="str">
            <v>VAR_ncap</v>
          </cell>
          <cell r="D361" t="str">
            <v>-</v>
          </cell>
          <cell r="E361"/>
          <cell r="F361"/>
          <cell r="G361"/>
          <cell r="H361">
            <v>1.6643739233410999E-5</v>
          </cell>
          <cell r="I361">
            <v>9.7275380381980403E-6</v>
          </cell>
          <cell r="J361">
            <v>1.3491704640054001E-4</v>
          </cell>
          <cell r="K361">
            <v>1.3806223801007399E-4</v>
          </cell>
          <cell r="L361">
            <v>6.0624392660725198E-5</v>
          </cell>
          <cell r="M361">
            <v>2.0857554851287701E-5</v>
          </cell>
          <cell r="N361">
            <v>5.5252654124149099E-5</v>
          </cell>
          <cell r="O361">
            <v>1.67114144249214E-4</v>
          </cell>
          <cell r="P361">
            <v>1.9675270521685599E-5</v>
          </cell>
        </row>
        <row r="362">
          <cell r="B362" t="str">
            <v>RHES-CHPWOD</v>
          </cell>
          <cell r="C362" t="str">
            <v>VAR_cap</v>
          </cell>
          <cell r="D362" t="str">
            <v>-</v>
          </cell>
          <cell r="E362"/>
          <cell r="F362"/>
          <cell r="G362"/>
          <cell r="H362">
            <v>1.6643739233410999E-5</v>
          </cell>
          <cell r="I362">
            <v>2.6371277271608999E-5</v>
          </cell>
          <cell r="J362">
            <v>1.5809429418825739E-4</v>
          </cell>
          <cell r="K362">
            <v>2.8268641762254796E-4</v>
          </cell>
          <cell r="L362">
            <v>3.3354710993593862E-4</v>
          </cell>
          <cell r="M362">
            <v>2.2191001381999102E-4</v>
          </cell>
          <cell r="N362">
            <v>1.3667485432257678E-4</v>
          </cell>
          <cell r="O362">
            <v>2.4725516769984348E-4</v>
          </cell>
          <cell r="P362">
            <v>2.4197793041648495E-4</v>
          </cell>
        </row>
        <row r="363">
          <cell r="B363" t="str">
            <v>G-INTC-RES</v>
          </cell>
          <cell r="C363" t="str">
            <v>VAR_fout</v>
          </cell>
          <cell r="D363" t="str">
            <v>RHNS_ELC</v>
          </cell>
          <cell r="E363">
            <v>14.408724046192429</v>
          </cell>
          <cell r="F363">
            <v>14.931549844304117</v>
          </cell>
          <cell r="G363">
            <v>14.896053654926456</v>
          </cell>
          <cell r="H363">
            <v>15.670526021182281</v>
          </cell>
          <cell r="I363">
            <v>17.526125578042315</v>
          </cell>
          <cell r="J363">
            <v>18.531351582298306</v>
          </cell>
          <cell r="K363">
            <v>20.533920012813869</v>
          </cell>
          <cell r="L363">
            <v>22.206426391996235</v>
          </cell>
          <cell r="M363">
            <v>22.137952944913518</v>
          </cell>
          <cell r="N363">
            <v>22.216209669204478</v>
          </cell>
          <cell r="O363">
            <v>22.375374824314559</v>
          </cell>
          <cell r="P363">
            <v>22.209965021919718</v>
          </cell>
        </row>
        <row r="364">
          <cell r="B364" t="str">
            <v>G-INTC-RES</v>
          </cell>
          <cell r="C364" t="str">
            <v>VAR_fout</v>
          </cell>
          <cell r="D364" t="str">
            <v>ELC35</v>
          </cell>
          <cell r="E364">
            <v>44.411936603202278</v>
          </cell>
          <cell r="F364">
            <v>2.0289425688428341E-3</v>
          </cell>
          <cell r="G364">
            <v>2.9827843152056416E-3</v>
          </cell>
          <cell r="H364">
            <v>1.1689278117514123E-3</v>
          </cell>
          <cell r="I364">
            <v>2.1282992851184841E-3</v>
          </cell>
          <cell r="J364">
            <v>1.8124427214822735E-3</v>
          </cell>
          <cell r="K364">
            <v>2.0603003839898821E-3</v>
          </cell>
          <cell r="L364">
            <v>5.526725284152309E-3</v>
          </cell>
          <cell r="M364">
            <v>1.4075530972988777E-2</v>
          </cell>
          <cell r="N364">
            <v>6.1684615187534673E-2</v>
          </cell>
          <cell r="O364">
            <v>0.11595083464068956</v>
          </cell>
          <cell r="P364">
            <v>0.14046754698378669</v>
          </cell>
        </row>
        <row r="365">
          <cell r="B365" t="str">
            <v>G-INTC-RES</v>
          </cell>
          <cell r="C365" t="str">
            <v>VAR_fout</v>
          </cell>
          <cell r="D365" t="str">
            <v>RHES_ELC</v>
          </cell>
          <cell r="E365">
            <v>22.050855643030363</v>
          </cell>
          <cell r="F365">
            <v>18.586855673268499</v>
          </cell>
          <cell r="G365">
            <v>18.254997400429954</v>
          </cell>
          <cell r="H365">
            <v>16.968841507208801</v>
          </cell>
          <cell r="I365">
            <v>17.811836620019708</v>
          </cell>
          <cell r="J365">
            <v>18.195482641624018</v>
          </cell>
          <cell r="K365">
            <v>20.031767923272049</v>
          </cell>
          <cell r="L365">
            <v>22.64364307313096</v>
          </cell>
          <cell r="M365">
            <v>22.582974071429483</v>
          </cell>
          <cell r="N365">
            <v>22.455741721298747</v>
          </cell>
          <cell r="O365">
            <v>22.566690207411558</v>
          </cell>
          <cell r="P365">
            <v>21.796150778382174</v>
          </cell>
        </row>
        <row r="366">
          <cell r="B366" t="str">
            <v>G-INTC-RES</v>
          </cell>
          <cell r="C366" t="str">
            <v>VAR_fout</v>
          </cell>
          <cell r="D366" t="str">
            <v>RHNM_ELC</v>
          </cell>
          <cell r="E366">
            <v>10.06212589799553</v>
          </cell>
          <cell r="F366">
            <v>15.013825515189394</v>
          </cell>
          <cell r="G366">
            <v>14.561098923925774</v>
          </cell>
          <cell r="H366">
            <v>15.080376892776941</v>
          </cell>
          <cell r="I366">
            <v>16.486058471317843</v>
          </cell>
          <cell r="J366">
            <v>17.25061633266295</v>
          </cell>
          <cell r="K366">
            <v>19.276819361018205</v>
          </cell>
          <cell r="L366">
            <v>21.119354810608399</v>
          </cell>
          <cell r="M366">
            <v>21.195146224044002</v>
          </cell>
          <cell r="N366">
            <v>21.376925919992651</v>
          </cell>
          <cell r="O366">
            <v>21.400563021985562</v>
          </cell>
          <cell r="P366">
            <v>21.113714124234136</v>
          </cell>
        </row>
        <row r="367">
          <cell r="B367" t="str">
            <v>G-INTC-RES</v>
          </cell>
          <cell r="C367" t="str">
            <v>VAR_fout</v>
          </cell>
          <cell r="D367" t="str">
            <v>RHEM_ELC</v>
          </cell>
          <cell r="E367">
            <v>23.077961686933886</v>
          </cell>
          <cell r="F367">
            <v>19.405581284962391</v>
          </cell>
          <cell r="G367">
            <v>18.866618686162887</v>
          </cell>
          <cell r="H367">
            <v>18.498812743974131</v>
          </cell>
          <cell r="I367">
            <v>20.692957380307753</v>
          </cell>
          <cell r="J367">
            <v>20.909663810570297</v>
          </cell>
          <cell r="K367">
            <v>23.119557780774677</v>
          </cell>
          <cell r="L367">
            <v>25.999596204581191</v>
          </cell>
          <cell r="M367">
            <v>25.697942180552484</v>
          </cell>
          <cell r="N367">
            <v>25.549566485676216</v>
          </cell>
          <cell r="O367">
            <v>25.626740203336787</v>
          </cell>
          <cell r="P367">
            <v>24.245134771795392</v>
          </cell>
        </row>
        <row r="368">
          <cell r="B368" t="str">
            <v>G-INTC-RES</v>
          </cell>
          <cell r="C368" t="str">
            <v>VAR_fin</v>
          </cell>
          <cell r="D368" t="str">
            <v>ELC5</v>
          </cell>
          <cell r="E368">
            <v>114.01159561475183</v>
          </cell>
          <cell r="F368">
            <v>67.939841260293306</v>
          </cell>
          <cell r="G368">
            <v>66.581751449760304</v>
          </cell>
          <cell r="H368">
            <v>66.219726092953906</v>
          </cell>
          <cell r="I368">
            <v>72.519106348972684</v>
          </cell>
          <cell r="J368">
            <v>74.888926809877063</v>
          </cell>
          <cell r="K368">
            <v>82.964125378262736</v>
          </cell>
          <cell r="L368">
            <v>91.974547205600999</v>
          </cell>
          <cell r="M368">
            <v>91.628090951912455</v>
          </cell>
          <cell r="N368">
            <v>91.660128411359594</v>
          </cell>
          <cell r="O368">
            <v>92.085319091689158</v>
          </cell>
          <cell r="P368">
            <v>89.505432243315227</v>
          </cell>
        </row>
        <row r="369">
          <cell r="B369" t="str">
            <v>G-INTC-RES</v>
          </cell>
          <cell r="C369" t="str">
            <v>VAR_ncap</v>
          </cell>
          <cell r="D369" t="str">
            <v>-</v>
          </cell>
          <cell r="E369">
            <v>1.7474629670129101E-8</v>
          </cell>
          <cell r="F369">
            <v>1.8126858090542901E-8</v>
          </cell>
          <cell r="G369">
            <v>1.6792473160056898E-8</v>
          </cell>
          <cell r="H369">
            <v>2.12659496354725E-8</v>
          </cell>
          <cell r="I369">
            <v>3.1555672667040103E-8</v>
          </cell>
          <cell r="J369">
            <v>3.8251901881372697E-8</v>
          </cell>
          <cell r="K369">
            <v>6.0719371458249402E-8</v>
          </cell>
          <cell r="L369">
            <v>7.1006805360956806E-8</v>
          </cell>
          <cell r="M369">
            <v>9.1593205285683706E-8</v>
          </cell>
          <cell r="N369">
            <v>1.68989508034655E-7</v>
          </cell>
          <cell r="O369">
            <v>3.4430297321726598E-7</v>
          </cell>
        </row>
        <row r="370">
          <cell r="B370" t="str">
            <v>G-INTC-RES</v>
          </cell>
          <cell r="C370" t="str">
            <v>VAR_cap</v>
          </cell>
          <cell r="D370" t="str">
            <v>-</v>
          </cell>
          <cell r="E370">
            <v>4.3300925142827298</v>
          </cell>
          <cell r="F370">
            <v>4.3300925199643814</v>
          </cell>
          <cell r="G370">
            <v>4.3300925498842178</v>
          </cell>
          <cell r="H370">
            <v>4.3300925783769895</v>
          </cell>
          <cell r="I370">
            <v>4.3300925955418101</v>
          </cell>
          <cell r="J370">
            <v>4.3300926342348545</v>
          </cell>
          <cell r="K370">
            <v>4.3300926869859246</v>
          </cell>
          <cell r="L370">
            <v>4.3300927184695865</v>
          </cell>
          <cell r="M370">
            <v>4.3300928398699972</v>
          </cell>
          <cell r="N370">
            <v>4.3300929217652913</v>
          </cell>
          <cell r="O370">
            <v>4.3300932158372003</v>
          </cell>
          <cell r="P370">
            <v>4.3300933943620779</v>
          </cell>
        </row>
        <row r="371">
          <cell r="B371" t="str">
            <v>SCOM-CHPNGA</v>
          </cell>
          <cell r="C371" t="str">
            <v>VAR_fout</v>
          </cell>
          <cell r="D371" t="str">
            <v>CO2_S</v>
          </cell>
          <cell r="E371">
            <v>93.539736883283595</v>
          </cell>
          <cell r="F371">
            <v>98.054759582089204</v>
          </cell>
          <cell r="G371">
            <v>117.74403634256301</v>
          </cell>
          <cell r="H371">
            <v>212.319090923696</v>
          </cell>
          <cell r="I371">
            <v>224.20967210632</v>
          </cell>
          <cell r="J371">
            <v>153.68170796943801</v>
          </cell>
          <cell r="K371"/>
          <cell r="L371"/>
          <cell r="M371">
            <v>0.209572187477891</v>
          </cell>
          <cell r="N371">
            <v>0.24643025419817799</v>
          </cell>
          <cell r="O371">
            <v>0.17447768009970599</v>
          </cell>
          <cell r="P371">
            <v>0.33579393526812501</v>
          </cell>
        </row>
        <row r="372">
          <cell r="B372" t="str">
            <v>SCOM-CHPNGA</v>
          </cell>
          <cell r="C372" t="str">
            <v>VAR_fout</v>
          </cell>
          <cell r="D372" t="str">
            <v>SCOM_NKEV_GAS_ELC_CHP</v>
          </cell>
          <cell r="E372">
            <v>0.59440022280124449</v>
          </cell>
          <cell r="F372">
            <v>0.62587237744428026</v>
          </cell>
          <cell r="G372">
            <v>0.75110850054177902</v>
          </cell>
          <cell r="H372">
            <v>1.3538655552253236</v>
          </cell>
          <cell r="I372">
            <v>1.427531439658938</v>
          </cell>
          <cell r="J372">
            <v>0.97754766982263752</v>
          </cell>
          <cell r="K372"/>
          <cell r="L372"/>
          <cell r="M372">
            <v>1.2797116904718576E-3</v>
          </cell>
          <cell r="N372">
            <v>1.4738267894102198E-3</v>
          </cell>
          <cell r="O372">
            <v>1.020425595788479E-3</v>
          </cell>
          <cell r="P372">
            <v>1.9531415494525692E-3</v>
          </cell>
        </row>
        <row r="373">
          <cell r="B373" t="str">
            <v>SCOM-CHPNGA</v>
          </cell>
          <cell r="C373" t="str">
            <v>VAR_fout</v>
          </cell>
          <cell r="D373" t="str">
            <v>SCOM_LTH_CHPNGA</v>
          </cell>
          <cell r="E373">
            <v>0.69257899477588347</v>
          </cell>
          <cell r="F373">
            <v>0.75020540169670935</v>
          </cell>
          <cell r="G373">
            <v>0.93804410537259419</v>
          </cell>
          <cell r="H373">
            <v>1.804142852348926</v>
          </cell>
          <cell r="I373">
            <v>2.02180308449686</v>
          </cell>
          <cell r="J373">
            <v>1.4663215047339553</v>
          </cell>
          <cell r="K373"/>
          <cell r="L373"/>
          <cell r="M373">
            <v>1.9195675357077868E-3</v>
          </cell>
          <cell r="N373">
            <v>2.210740184115332E-3</v>
          </cell>
          <cell r="O373">
            <v>1.5306383936827201E-3</v>
          </cell>
          <cell r="P373">
            <v>2.9297123241788544E-3</v>
          </cell>
        </row>
        <row r="374">
          <cell r="B374" t="str">
            <v>SCOM-CHPNGA</v>
          </cell>
          <cell r="C374" t="str">
            <v>VAR_fin</v>
          </cell>
          <cell r="D374" t="str">
            <v>SNGA</v>
          </cell>
          <cell r="E374">
            <v>1.6585059731078664</v>
          </cell>
          <cell r="F374">
            <v>1.7385595670583192</v>
          </cell>
          <cell r="G374">
            <v>2.0876602188397699</v>
          </cell>
          <cell r="H374">
            <v>3.764522888718016</v>
          </cell>
          <cell r="I374">
            <v>3.9753487962113527</v>
          </cell>
          <cell r="J374">
            <v>2.7248529781815289</v>
          </cell>
          <cell r="K374"/>
          <cell r="L374"/>
          <cell r="M374">
            <v>3.7158189269129701E-3</v>
          </cell>
          <cell r="N374">
            <v>4.3693307481946376E-3</v>
          </cell>
          <cell r="O374">
            <v>3.0935758882926498E-3</v>
          </cell>
          <cell r="P374">
            <v>5.9537931785128631E-3</v>
          </cell>
        </row>
        <row r="375">
          <cell r="B375" t="str">
            <v>SCOM-CHPNGA</v>
          </cell>
          <cell r="C375" t="str">
            <v>VAR_ncap</v>
          </cell>
          <cell r="D375" t="str">
            <v>-</v>
          </cell>
          <cell r="E375"/>
          <cell r="F375">
            <v>0.102282864796817</v>
          </cell>
          <cell r="G375"/>
          <cell r="H375"/>
          <cell r="I375"/>
          <cell r="J375"/>
          <cell r="K375"/>
          <cell r="L375"/>
          <cell r="M375">
            <v>1.4686933145847199E-4</v>
          </cell>
          <cell r="N375">
            <v>1.9254301368314499E-5</v>
          </cell>
          <cell r="O375">
            <v>4.5396744151840202E-7</v>
          </cell>
          <cell r="P375">
            <v>1.2099863044988699E-4</v>
          </cell>
        </row>
        <row r="376">
          <cell r="B376" t="str">
            <v>SCOM-CHPNGA</v>
          </cell>
          <cell r="C376" t="str">
            <v>VAR_cap</v>
          </cell>
          <cell r="D376" t="str">
            <v>-</v>
          </cell>
          <cell r="E376">
            <v>6.5199911070355651E-2</v>
          </cell>
          <cell r="F376">
            <v>0.10228380934333731</v>
          </cell>
          <cell r="G376">
            <v>0.10228361696927681</v>
          </cell>
          <cell r="H376">
            <v>0.1022833962217842</v>
          </cell>
          <cell r="I376">
            <v>0.10228290076951185</v>
          </cell>
          <cell r="J376">
            <v>6.2878362846354813E-2</v>
          </cell>
          <cell r="K376"/>
          <cell r="L376"/>
          <cell r="M376">
            <v>1.4686933145847199E-4</v>
          </cell>
          <cell r="N376">
            <v>1.6604437411966378E-4</v>
          </cell>
          <cell r="O376">
            <v>1.6607961213720526E-4</v>
          </cell>
          <cell r="P376">
            <v>2.8646952360568282E-4</v>
          </cell>
        </row>
        <row r="377">
          <cell r="B377" t="str">
            <v>ENUC_SMR_BMGL_II</v>
          </cell>
          <cell r="C377" t="str">
            <v>VAR_fout</v>
          </cell>
          <cell r="D377" t="str">
            <v>LTH</v>
          </cell>
          <cell r="E377"/>
          <cell r="F377"/>
          <cell r="G377"/>
          <cell r="H377"/>
          <cell r="I377"/>
          <cell r="J377"/>
          <cell r="K377">
            <v>1.4975452237974444E-2</v>
          </cell>
          <cell r="L377">
            <v>4.6687182303153975E-2</v>
          </cell>
          <cell r="M377">
            <v>4.5781408956807407E-2</v>
          </cell>
          <cell r="N377">
            <v>3.967861563662755E-2</v>
          </cell>
          <cell r="O377">
            <v>3.7250711376366367E-2</v>
          </cell>
          <cell r="P377">
            <v>3.4288145062705708E-2</v>
          </cell>
        </row>
        <row r="378">
          <cell r="B378" t="str">
            <v>ENUC_SMR_BMGL_II</v>
          </cell>
          <cell r="C378" t="str">
            <v>VAR_fout</v>
          </cell>
          <cell r="D378" t="str">
            <v>ELC</v>
          </cell>
          <cell r="E378"/>
          <cell r="F378"/>
          <cell r="G378"/>
          <cell r="H378"/>
          <cell r="I378"/>
          <cell r="J378"/>
          <cell r="K378">
            <v>2.7300524324577614E-2</v>
          </cell>
          <cell r="L378">
            <v>7.7946361858451621E-2</v>
          </cell>
          <cell r="M378">
            <v>8.1157107865154801E-2</v>
          </cell>
          <cell r="N378">
            <v>7.8836247844646504E-2</v>
          </cell>
          <cell r="O378">
            <v>8.2311721847443897E-2</v>
          </cell>
          <cell r="P378">
            <v>7.9739429446184118E-2</v>
          </cell>
        </row>
        <row r="379">
          <cell r="B379" t="str">
            <v>ENUC_SMR_BMGL_II</v>
          </cell>
          <cell r="C379" t="str">
            <v>VAR_fin</v>
          </cell>
          <cell r="D379" t="str">
            <v>URN</v>
          </cell>
          <cell r="E379"/>
          <cell r="F379"/>
          <cell r="G379"/>
          <cell r="H379"/>
          <cell r="I379"/>
          <cell r="J379"/>
          <cell r="K379">
            <v>8.899198762362906E-2</v>
          </cell>
          <cell r="L379">
            <v>0.25583205722818508</v>
          </cell>
          <cell r="M379">
            <v>0.26511282718001428</v>
          </cell>
          <cell r="N379">
            <v>0.25539983679158773</v>
          </cell>
          <cell r="O379">
            <v>0.26480235749543024</v>
          </cell>
          <cell r="P379">
            <v>0.255725395225533</v>
          </cell>
        </row>
        <row r="380">
          <cell r="B380" t="str">
            <v>ENUC_SMR_BMGL_II</v>
          </cell>
          <cell r="C380" t="str">
            <v>VAR_ncap</v>
          </cell>
          <cell r="D380" t="str">
            <v>-</v>
          </cell>
          <cell r="E380"/>
          <cell r="F380"/>
          <cell r="G380"/>
          <cell r="H380"/>
          <cell r="I380"/>
          <cell r="J380"/>
          <cell r="K380">
            <v>3.1658871246773202E-3</v>
          </cell>
          <cell r="L380">
            <v>1.5772590120616499E-7</v>
          </cell>
          <cell r="M380">
            <v>1.6621612380016501E-7</v>
          </cell>
          <cell r="N380">
            <v>3.0828346286832102E-7</v>
          </cell>
          <cell r="O380">
            <v>1.54515406980491E-6</v>
          </cell>
        </row>
        <row r="381">
          <cell r="B381" t="str">
            <v>ENUC_SMR_BMGL_II</v>
          </cell>
          <cell r="C381" t="str">
            <v>VAR_cap</v>
          </cell>
          <cell r="D381" t="str">
            <v>-</v>
          </cell>
          <cell r="E381"/>
          <cell r="F381"/>
          <cell r="G381"/>
          <cell r="H381"/>
          <cell r="I381"/>
          <cell r="J381"/>
          <cell r="K381">
            <v>1.0036295606072399E-3</v>
          </cell>
          <cell r="L381">
            <v>3.1658871246773202E-3</v>
          </cell>
          <cell r="M381">
            <v>3.1660883494607499E-3</v>
          </cell>
          <cell r="N381">
            <v>3.1662110667023298E-3</v>
          </cell>
          <cell r="O381">
            <v>3.1670091851590202E-3</v>
          </cell>
          <cell r="P381">
            <v>3.1680645042350001E-3</v>
          </cell>
        </row>
        <row r="382">
          <cell r="B382" t="str">
            <v>D-IPLT</v>
          </cell>
          <cell r="C382" t="str">
            <v>VAR_fout</v>
          </cell>
          <cell r="D382" t="str">
            <v>IPLT</v>
          </cell>
          <cell r="E382">
            <v>0.62578779819516139</v>
          </cell>
          <cell r="F382">
            <v>0.73757349551979734</v>
          </cell>
          <cell r="G382">
            <v>0.73632751167733856</v>
          </cell>
          <cell r="H382">
            <v>0.73426781112356787</v>
          </cell>
          <cell r="I382">
            <v>0.73221511470789624</v>
          </cell>
          <cell r="J382">
            <v>0.73017361227103073</v>
          </cell>
          <cell r="K382">
            <v>0.72814534997710034</v>
          </cell>
          <cell r="L382">
            <v>0.72613161810095617</v>
          </cell>
          <cell r="M382">
            <v>0.72613841501221454</v>
          </cell>
          <cell r="N382">
            <v>0.72615404259493266</v>
          </cell>
          <cell r="O382">
            <v>0.72616615312061572</v>
          </cell>
          <cell r="P382">
            <v>0.72617795308932265</v>
          </cell>
        </row>
        <row r="383">
          <cell r="B383" t="str">
            <v>D-IPLT</v>
          </cell>
          <cell r="C383" t="str">
            <v>VAR_fin</v>
          </cell>
          <cell r="D383" t="str">
            <v>PLT</v>
          </cell>
          <cell r="E383">
            <v>0.62578779819516139</v>
          </cell>
          <cell r="F383">
            <v>0.73757349551979734</v>
          </cell>
          <cell r="G383">
            <v>0.73632751167733856</v>
          </cell>
          <cell r="H383">
            <v>0.73426781112356787</v>
          </cell>
          <cell r="I383">
            <v>0.73221511470789624</v>
          </cell>
          <cell r="J383">
            <v>0.73017361227103073</v>
          </cell>
          <cell r="K383">
            <v>0.72814534997710034</v>
          </cell>
          <cell r="L383">
            <v>0.72613161810095617</v>
          </cell>
          <cell r="M383">
            <v>0.72613841501221454</v>
          </cell>
          <cell r="N383">
            <v>0.72615404259493266</v>
          </cell>
          <cell r="O383">
            <v>0.72616615312061572</v>
          </cell>
          <cell r="P383">
            <v>0.72617795308932265</v>
          </cell>
        </row>
        <row r="384">
          <cell r="B384" t="str">
            <v>LTH-STG</v>
          </cell>
          <cell r="C384" t="str">
            <v>VAR_fout</v>
          </cell>
          <cell r="D384" t="str">
            <v>AUX_LTH-STG_OUT</v>
          </cell>
          <cell r="E384">
            <v>1.2251384983400548E-4</v>
          </cell>
          <cell r="F384">
            <v>3.7271510832597582E-4</v>
          </cell>
          <cell r="G384">
            <v>1.741612673260555E-3</v>
          </cell>
          <cell r="H384">
            <v>3.551847578116243E-4</v>
          </cell>
          <cell r="I384">
            <v>2.7471900637313047E-4</v>
          </cell>
          <cell r="J384">
            <v>6.2383891782499562E-4</v>
          </cell>
          <cell r="K384">
            <v>2.8082053750664087E-3</v>
          </cell>
          <cell r="L384">
            <v>2.9366757393272458E-3</v>
          </cell>
          <cell r="M384">
            <v>3.7733484780791775E-3</v>
          </cell>
          <cell r="N384">
            <v>2.2902020696493014E-3</v>
          </cell>
          <cell r="O384">
            <v>2.9129357973272404E-3</v>
          </cell>
          <cell r="P384">
            <v>5.704519128945147E-3</v>
          </cell>
        </row>
        <row r="385">
          <cell r="B385" t="str">
            <v>LTH-STG</v>
          </cell>
          <cell r="C385" t="str">
            <v>VAR_fout</v>
          </cell>
          <cell r="D385" t="str">
            <v>LTH</v>
          </cell>
          <cell r="E385">
            <v>1.2251384983400518E-4</v>
          </cell>
          <cell r="F385">
            <v>3.7296358506485846E-4</v>
          </cell>
          <cell r="G385">
            <v>1.7434268531285346E-3</v>
          </cell>
          <cell r="H385">
            <v>3.551847578116243E-4</v>
          </cell>
          <cell r="I385">
            <v>2.7497150545986997E-4</v>
          </cell>
          <cell r="J385">
            <v>6.2383891782499378E-4</v>
          </cell>
          <cell r="K385">
            <v>2.8104996605035487E-3</v>
          </cell>
          <cell r="L385">
            <v>2.9366757393272428E-3</v>
          </cell>
          <cell r="M385">
            <v>3.7733484780791754E-3</v>
          </cell>
          <cell r="N385">
            <v>2.2902020696493001E-3</v>
          </cell>
          <cell r="O385">
            <v>2.9129357973272374E-3</v>
          </cell>
          <cell r="P385">
            <v>5.7045191289451409E-3</v>
          </cell>
        </row>
        <row r="386">
          <cell r="B386" t="str">
            <v>LTH-STG</v>
          </cell>
          <cell r="C386" t="str">
            <v>VAR_fin</v>
          </cell>
          <cell r="D386" t="str">
            <v>AUX_LTH-STG_IN</v>
          </cell>
          <cell r="E386">
            <v>1.6504187659596419E-4</v>
          </cell>
          <cell r="F386">
            <v>4.9024275190220684E-4</v>
          </cell>
          <cell r="G386">
            <v>2.2491781220579841E-3</v>
          </cell>
          <cell r="H386">
            <v>4.438652327824462E-4</v>
          </cell>
          <cell r="I386">
            <v>3.3306826600685001E-4</v>
          </cell>
          <cell r="J386">
            <v>7.3392813861771454E-4</v>
          </cell>
          <cell r="K386">
            <v>3.2119990115467589E-3</v>
          </cell>
          <cell r="L386">
            <v>3.2629273823302019E-3</v>
          </cell>
          <cell r="M386">
            <v>4.192604741324369E-3</v>
          </cell>
          <cell r="N386">
            <v>2.5446637940151496E-3</v>
          </cell>
          <cell r="O386">
            <v>3.236355797175882E-3</v>
          </cell>
          <cell r="P386">
            <v>6.3381242807296892E-3</v>
          </cell>
        </row>
        <row r="387">
          <cell r="B387" t="str">
            <v>LTH-STG</v>
          </cell>
          <cell r="C387" t="str">
            <v>VAR_fin</v>
          </cell>
          <cell r="D387" t="str">
            <v>LTH</v>
          </cell>
          <cell r="E387">
            <v>1.6504187659596419E-4</v>
          </cell>
          <cell r="F387">
            <v>4.9024275190220684E-4</v>
          </cell>
          <cell r="G387">
            <v>2.2491781220579841E-3</v>
          </cell>
          <cell r="H387">
            <v>4.438652327824462E-4</v>
          </cell>
          <cell r="I387">
            <v>3.3306826600685001E-4</v>
          </cell>
          <cell r="J387">
            <v>7.3392813861771454E-4</v>
          </cell>
          <cell r="K387">
            <v>3.2119990115467589E-3</v>
          </cell>
          <cell r="L387">
            <v>3.2629273823302019E-3</v>
          </cell>
          <cell r="M387">
            <v>4.192604741324369E-3</v>
          </cell>
          <cell r="N387">
            <v>2.5446637940151496E-3</v>
          </cell>
          <cell r="O387">
            <v>3.236355797175882E-3</v>
          </cell>
          <cell r="P387">
            <v>6.3381242807296892E-3</v>
          </cell>
        </row>
        <row r="388">
          <cell r="B388" t="str">
            <v>LTH-STG</v>
          </cell>
          <cell r="C388" t="str">
            <v>VAR_ncap</v>
          </cell>
          <cell r="D388" t="str">
            <v>-</v>
          </cell>
          <cell r="E388">
            <v>2.5145327020597299E-5</v>
          </cell>
          <cell r="F388">
            <v>1.5734178383449399E-6</v>
          </cell>
          <cell r="G388">
            <v>2.4122232389438901E-6</v>
          </cell>
          <cell r="H388">
            <v>4.6562625045158203E-6</v>
          </cell>
          <cell r="I388">
            <v>1.02709629843974E-4</v>
          </cell>
          <cell r="J388">
            <v>3.3414315564966501E-5</v>
          </cell>
          <cell r="K388">
            <v>4.1705523207264001E-5</v>
          </cell>
          <cell r="L388">
            <v>2.0783474191240901E-5</v>
          </cell>
          <cell r="M388">
            <v>1.6388532455891301E-4</v>
          </cell>
          <cell r="N388">
            <v>6.0380133974316499E-5</v>
          </cell>
          <cell r="O388">
            <v>1.6248600988425601E-5</v>
          </cell>
          <cell r="P388">
            <v>2.4622283112024201E-4</v>
          </cell>
        </row>
        <row r="389">
          <cell r="B389" t="str">
            <v>LTH-STG</v>
          </cell>
          <cell r="C389" t="str">
            <v>VAR_cap</v>
          </cell>
          <cell r="D389" t="str">
            <v>-</v>
          </cell>
          <cell r="E389">
            <v>1.9031463062713647E-4</v>
          </cell>
          <cell r="F389">
            <v>1.9082544205202467E-4</v>
          </cell>
          <cell r="G389">
            <v>1.9186293254793907E-4</v>
          </cell>
          <cell r="H389">
            <v>1.1393489019028647E-4</v>
          </cell>
          <cell r="I389">
            <v>1.3750026650578812E-4</v>
          </cell>
          <cell r="J389">
            <v>1.5113690967834533E-4</v>
          </cell>
          <cell r="K389">
            <v>1.7925736385177512E-4</v>
          </cell>
          <cell r="L389">
            <v>1.9451807297830246E-4</v>
          </cell>
          <cell r="M389">
            <v>2.8209835115921428E-4</v>
          </cell>
          <cell r="N389">
            <v>2.8267193651369208E-4</v>
          </cell>
          <cell r="O389">
            <v>2.5692837465050112E-4</v>
          </cell>
          <cell r="P389">
            <v>4.813816750492839E-4</v>
          </cell>
        </row>
        <row r="390">
          <cell r="B390" t="str">
            <v>ITOT-CHPOIL</v>
          </cell>
          <cell r="C390" t="str">
            <v>VAR_fout</v>
          </cell>
          <cell r="D390" t="str">
            <v>ITOT_LTH_CHP</v>
          </cell>
          <cell r="E390">
            <v>0.92932934456776151</v>
          </cell>
          <cell r="F390">
            <v>2.0724069133768506</v>
          </cell>
          <cell r="G390">
            <v>8.6336767317638799E-2</v>
          </cell>
          <cell r="H390">
            <v>1.3169491854668647</v>
          </cell>
          <cell r="I390">
            <v>0.84913069538756314</v>
          </cell>
          <cell r="J390"/>
          <cell r="K390"/>
          <cell r="L390"/>
          <cell r="M390">
            <v>7.2148425405644456E-3</v>
          </cell>
          <cell r="N390">
            <v>7.1694427458192768E-3</v>
          </cell>
          <cell r="O390">
            <v>0.37749754231276217</v>
          </cell>
          <cell r="P390">
            <v>0.37554929141319482</v>
          </cell>
        </row>
        <row r="391">
          <cell r="B391" t="str">
            <v>ITOT-CHPOIL</v>
          </cell>
          <cell r="C391" t="str">
            <v>VAR_fout</v>
          </cell>
          <cell r="D391" t="str">
            <v>ITOT_NKEV_OIL_ELC_CHP</v>
          </cell>
          <cell r="E391">
            <v>7.0500846829278457E-2</v>
          </cell>
          <cell r="F391">
            <v>0.1714815089239527</v>
          </cell>
          <cell r="G391">
            <v>8.2693746993192478E-3</v>
          </cell>
          <cell r="H391">
            <v>0.17104859864786204</v>
          </cell>
          <cell r="I391">
            <v>0.17126495245762388</v>
          </cell>
          <cell r="J391"/>
          <cell r="K391"/>
          <cell r="L391"/>
          <cell r="M391">
            <v>3.2547379282394494E-3</v>
          </cell>
          <cell r="N391">
            <v>3.2342573102549809E-3</v>
          </cell>
          <cell r="O391">
            <v>0.17029554863804416</v>
          </cell>
          <cell r="P391">
            <v>0.16941665958940649</v>
          </cell>
        </row>
        <row r="392">
          <cell r="B392" t="str">
            <v>ITOT-CHPOIL</v>
          </cell>
          <cell r="C392" t="str">
            <v>VAR_fout</v>
          </cell>
          <cell r="D392" t="str">
            <v>CO2_I</v>
          </cell>
          <cell r="E392">
            <v>21.6369789240775</v>
          </cell>
          <cell r="F392">
            <v>51.241861540648898</v>
          </cell>
          <cell r="G392">
            <v>2.4727381510302102</v>
          </cell>
          <cell r="H392">
            <v>47.865966176144802</v>
          </cell>
          <cell r="I392">
            <v>47.935610236999203</v>
          </cell>
          <cell r="J392"/>
          <cell r="K392"/>
          <cell r="L392"/>
          <cell r="M392">
            <v>0.94028217432324201</v>
          </cell>
          <cell r="N392">
            <v>0.93776685542012495</v>
          </cell>
          <cell r="O392">
            <v>47.770731554664401</v>
          </cell>
          <cell r="P392">
            <v>47.766279285336402</v>
          </cell>
        </row>
        <row r="393">
          <cell r="B393" t="str">
            <v>ITOT-CHPOIL</v>
          </cell>
          <cell r="C393" t="str">
            <v>VAR_fin</v>
          </cell>
          <cell r="D393" t="str">
            <v>ILFO</v>
          </cell>
          <cell r="E393">
            <v>0.2935818035831409</v>
          </cell>
          <cell r="F393">
            <v>0.69527627599252162</v>
          </cell>
          <cell r="G393">
            <v>3.3551399606922813E-2</v>
          </cell>
          <cell r="H393">
            <v>0.64947036874009112</v>
          </cell>
          <cell r="I393">
            <v>0.65041533564449305</v>
          </cell>
          <cell r="J393"/>
          <cell r="K393"/>
          <cell r="L393"/>
          <cell r="M393">
            <v>1.2758238457574525E-2</v>
          </cell>
          <cell r="N393">
            <v>1.2724109300137383E-2</v>
          </cell>
          <cell r="O393">
            <v>0.64817817577563563</v>
          </cell>
          <cell r="P393">
            <v>0.6481177650656228</v>
          </cell>
        </row>
        <row r="394">
          <cell r="B394" t="str">
            <v>ITOT-CHPOIL</v>
          </cell>
          <cell r="C394" t="str">
            <v>VAR_ncap</v>
          </cell>
          <cell r="D394" t="str">
            <v>-</v>
          </cell>
          <cell r="E394"/>
          <cell r="F394">
            <v>2.0257549486986201E-2</v>
          </cell>
          <cell r="G394"/>
          <cell r="H394"/>
          <cell r="L394"/>
          <cell r="M394">
            <v>3.8094882795651502E-4</v>
          </cell>
          <cell r="N394">
            <v>3.6275768909689901E-5</v>
          </cell>
          <cell r="O394">
            <v>2.4377188227359198E-2</v>
          </cell>
          <cell r="P394">
            <v>4.3852171074541197E-5</v>
          </cell>
        </row>
        <row r="395">
          <cell r="B395" t="str">
            <v>ITOT-CHPOIL</v>
          </cell>
          <cell r="C395" t="str">
            <v>VAR_cap</v>
          </cell>
          <cell r="D395" t="str">
            <v>-</v>
          </cell>
          <cell r="E395">
            <v>8.3051923563638528E-3</v>
          </cell>
          <cell r="F395">
            <v>2.1190160952837333E-2</v>
          </cell>
          <cell r="G395">
            <v>2.1189888223651625E-2</v>
          </cell>
          <cell r="H395">
            <v>2.1189710802141763E-2</v>
          </cell>
          <cell r="I395">
            <v>1.0386349938125461E-2</v>
          </cell>
          <cell r="J395"/>
          <cell r="K395"/>
          <cell r="L395"/>
          <cell r="M395">
            <v>3.8094882795651502E-4</v>
          </cell>
          <cell r="N395">
            <v>4.1702678200936154E-4</v>
          </cell>
          <cell r="O395">
            <v>2.4672971299437345E-2</v>
          </cell>
          <cell r="P395">
            <v>2.4456447581517805E-2</v>
          </cell>
        </row>
        <row r="396">
          <cell r="B396" t="str">
            <v>ENUC_GOE</v>
          </cell>
          <cell r="C396" t="str">
            <v>VAR_fout</v>
          </cell>
          <cell r="D396" t="str">
            <v>ELC</v>
          </cell>
          <cell r="E396">
            <v>29.714400302897616</v>
          </cell>
          <cell r="F396">
            <v>29.714397626813241</v>
          </cell>
          <cell r="G396">
            <v>3.0192433957459378E-3</v>
          </cell>
          <cell r="H396"/>
          <cell r="I396"/>
          <cell r="J396"/>
          <cell r="K396"/>
          <cell r="L396"/>
        </row>
        <row r="397">
          <cell r="B397" t="str">
            <v>ENUC_GOE</v>
          </cell>
          <cell r="C397" t="str">
            <v>VAR_fin</v>
          </cell>
          <cell r="D397" t="str">
            <v>URN</v>
          </cell>
          <cell r="E397">
            <v>89.580576266870594</v>
          </cell>
          <cell r="F397">
            <v>89.580568199227372</v>
          </cell>
          <cell r="G397">
            <v>9.1021713554316503E-3</v>
          </cell>
          <cell r="H397"/>
          <cell r="I397"/>
          <cell r="J397"/>
          <cell r="K397"/>
          <cell r="L397"/>
        </row>
        <row r="398">
          <cell r="B398" t="str">
            <v>ENUC_GOE</v>
          </cell>
          <cell r="C398" t="str">
            <v>VAR_cap</v>
          </cell>
          <cell r="D398" t="str">
            <v>-</v>
          </cell>
          <cell r="E398">
            <v>1.01</v>
          </cell>
          <cell r="F398">
            <v>1.0099999742867094</v>
          </cell>
          <cell r="G398">
            <v>1.150609447300166E-4</v>
          </cell>
          <cell r="H398"/>
          <cell r="I398"/>
          <cell r="J398"/>
          <cell r="K398"/>
          <cell r="L398"/>
        </row>
        <row r="399">
          <cell r="B399" t="str">
            <v>D-RNGA</v>
          </cell>
          <cell r="C399" t="str">
            <v>VAR_fout</v>
          </cell>
          <cell r="D399" t="str">
            <v>CO2</v>
          </cell>
          <cell r="E399">
            <v>2651.1881726153902</v>
          </cell>
          <cell r="F399">
            <v>2731.83052813005</v>
          </cell>
          <cell r="G399">
            <v>2762.2915150994399</v>
          </cell>
          <cell r="H399">
            <v>3005.4674981172798</v>
          </cell>
          <cell r="I399">
            <v>2926.18489788752</v>
          </cell>
          <cell r="J399">
            <v>2907.3733422628802</v>
          </cell>
          <cell r="K399">
            <v>2190.2376574886098</v>
          </cell>
          <cell r="L399">
            <v>809.49919032043499</v>
          </cell>
          <cell r="M399">
            <v>388.992701327833</v>
          </cell>
          <cell r="N399">
            <v>235.04538349135501</v>
          </cell>
          <cell r="O399">
            <v>230.93807109247399</v>
          </cell>
          <cell r="P399">
            <v>138.86156966159101</v>
          </cell>
        </row>
        <row r="400">
          <cell r="B400" t="str">
            <v>D-RNGA</v>
          </cell>
          <cell r="C400" t="str">
            <v>VAR_fout</v>
          </cell>
          <cell r="D400" t="str">
            <v>RNGA</v>
          </cell>
          <cell r="E400">
            <v>47.167990756085622</v>
          </cell>
          <cell r="F400">
            <v>48.283018296563675</v>
          </cell>
          <cell r="G400">
            <v>48.821387245690659</v>
          </cell>
          <cell r="H400">
            <v>53.119266780639464</v>
          </cell>
          <cell r="I400">
            <v>51.718009376476409</v>
          </cell>
          <cell r="J400">
            <v>51.391466759651614</v>
          </cell>
          <cell r="K400">
            <v>38.717174101968205</v>
          </cell>
          <cell r="L400">
            <v>18.022777825122692</v>
          </cell>
          <cell r="M400">
            <v>10.739388090729435</v>
          </cell>
          <cell r="N400">
            <v>8.0687796624431769</v>
          </cell>
          <cell r="O400">
            <v>8.0654830942146933</v>
          </cell>
          <cell r="P400">
            <v>6.4904189665039089</v>
          </cell>
        </row>
        <row r="401">
          <cell r="B401" t="str">
            <v>D-RNGA</v>
          </cell>
          <cell r="C401" t="str">
            <v>VAR_fout</v>
          </cell>
          <cell r="D401" t="str">
            <v>RSH2</v>
          </cell>
          <cell r="E401"/>
          <cell r="F401"/>
          <cell r="G401"/>
          <cell r="H401">
            <v>1.0406380873671428E-3</v>
          </cell>
          <cell r="I401">
            <v>5.8834922495375865E-3</v>
          </cell>
          <cell r="J401">
            <v>0.60052617524397833</v>
          </cell>
          <cell r="K401">
            <v>0.4728528233567546</v>
          </cell>
          <cell r="L401">
            <v>0.31934076329493427</v>
          </cell>
          <cell r="M401">
            <v>0.19669146925690117</v>
          </cell>
          <cell r="N401">
            <v>0.24764277129499535</v>
          </cell>
          <cell r="O401">
            <v>9.8215397686436834E-2</v>
          </cell>
          <cell r="P401">
            <v>7.0747294736645261E-2</v>
          </cell>
        </row>
        <row r="402">
          <cell r="B402" t="str">
            <v>D-RNGA</v>
          </cell>
          <cell r="C402" t="str">
            <v>VAR_fin</v>
          </cell>
          <cell r="D402" t="str">
            <v>NGA</v>
          </cell>
          <cell r="E402">
            <v>47.006882493180662</v>
          </cell>
          <cell r="F402">
            <v>48.436711491667523</v>
          </cell>
          <cell r="G402">
            <v>48.976799913110597</v>
          </cell>
          <cell r="H402">
            <v>53.288430817682297</v>
          </cell>
          <cell r="I402">
            <v>51.882710955452389</v>
          </cell>
          <cell r="J402">
            <v>51.549172735157484</v>
          </cell>
          <cell r="K402">
            <v>38.834001019301617</v>
          </cell>
          <cell r="L402">
            <v>14.352822523411977</v>
          </cell>
          <cell r="M402">
            <v>6.8970337114864098</v>
          </cell>
          <cell r="N402">
            <v>4.1674713384992019</v>
          </cell>
          <cell r="O402">
            <v>4.0946466505757684</v>
          </cell>
          <cell r="P402">
            <v>2.4620845684679198</v>
          </cell>
        </row>
        <row r="403">
          <cell r="B403" t="str">
            <v>D-RNGA</v>
          </cell>
          <cell r="C403" t="str">
            <v>VAR_fin</v>
          </cell>
          <cell r="D403" t="str">
            <v>BNGA</v>
          </cell>
          <cell r="E403">
            <v>0.31179205010392708</v>
          </cell>
          <cell r="F403">
            <v>5.526809170890044E-4</v>
          </cell>
          <cell r="G403">
            <v>5.5309259152200394E-4</v>
          </cell>
          <cell r="H403">
            <v>5.535305459946862E-4</v>
          </cell>
          <cell r="I403">
            <v>5.5437210319704284E-4</v>
          </cell>
          <cell r="J403">
            <v>8.4241998044833361E-3</v>
          </cell>
          <cell r="K403">
            <v>8.4257913974579747E-3</v>
          </cell>
          <cell r="L403">
            <v>3.728608205709635</v>
          </cell>
          <cell r="M403">
            <v>3.8773325714540889</v>
          </cell>
          <cell r="N403">
            <v>3.9279240545904419</v>
          </cell>
          <cell r="O403">
            <v>3.9969546027530369</v>
          </cell>
          <cell r="P403">
            <v>4.0493415444762855</v>
          </cell>
        </row>
        <row r="404">
          <cell r="B404" t="str">
            <v>D-RNGA</v>
          </cell>
          <cell r="C404" t="str">
            <v>VAR_fin</v>
          </cell>
          <cell r="D404" t="str">
            <v>H2</v>
          </cell>
          <cell r="E404"/>
          <cell r="F404"/>
          <cell r="G404"/>
          <cell r="H404">
            <v>1.0403238433027598E-3</v>
          </cell>
          <cell r="I404">
            <v>5.8834730418197397E-3</v>
          </cell>
          <cell r="J404">
            <v>0.60052617524398622</v>
          </cell>
          <cell r="K404">
            <v>0.47285128699318685</v>
          </cell>
          <cell r="L404">
            <v>0.31933998333757385</v>
          </cell>
          <cell r="M404">
            <v>0.19669134220509191</v>
          </cell>
          <cell r="N404">
            <v>0.24764277129500054</v>
          </cell>
          <cell r="O404">
            <v>9.8215374103685527E-2</v>
          </cell>
          <cell r="P404">
            <v>7.074685214052133E-2</v>
          </cell>
        </row>
        <row r="405">
          <cell r="B405" t="str">
            <v>D-RNGA</v>
          </cell>
          <cell r="C405" t="str">
            <v>VAR_ncap</v>
          </cell>
          <cell r="D405" t="str">
            <v>-</v>
          </cell>
          <cell r="E405">
            <v>1.06802266785809E-7</v>
          </cell>
          <cell r="F405">
            <v>7.3655091011033695E-8</v>
          </cell>
          <cell r="G405">
            <v>1.0091294298456401E-7</v>
          </cell>
          <cell r="H405">
            <v>1.29357398536151E-7</v>
          </cell>
          <cell r="I405">
            <v>2.9530140906032201E-7</v>
          </cell>
          <cell r="J405">
            <v>1.27267123346863E-7</v>
          </cell>
          <cell r="K405">
            <v>2.1313142586707699E-7</v>
          </cell>
          <cell r="L405">
            <v>4.58827398313073E-2</v>
          </cell>
          <cell r="M405">
            <v>0.60541215207346299</v>
          </cell>
          <cell r="N405">
            <v>4.4708005299912802E-7</v>
          </cell>
          <cell r="O405">
            <v>4.6242437009763199E-7</v>
          </cell>
          <cell r="P405">
            <v>2.33339877409424E-6</v>
          </cell>
        </row>
        <row r="406">
          <cell r="B406" t="str">
            <v>D-RNGA</v>
          </cell>
          <cell r="C406" t="str">
            <v>VAR_cap</v>
          </cell>
          <cell r="D406" t="str">
            <v>-</v>
          </cell>
          <cell r="E406">
            <v>3.0972401141981867</v>
          </cell>
          <cell r="F406">
            <v>3.097240187853278</v>
          </cell>
          <cell r="G406">
            <v>3.0972402887662209</v>
          </cell>
          <cell r="H406">
            <v>3.0972404181236195</v>
          </cell>
          <cell r="I406">
            <v>3.0972407134250286</v>
          </cell>
          <cell r="J406">
            <v>3.0972408406921517</v>
          </cell>
          <cell r="K406">
            <v>3.0972410538235775</v>
          </cell>
          <cell r="L406">
            <v>1.103892416446435</v>
          </cell>
          <cell r="M406">
            <v>0.65129593833242805</v>
          </cell>
          <cell r="N406">
            <v>0.65129627038936599</v>
          </cell>
          <cell r="O406">
            <v>0.65129654333237896</v>
          </cell>
          <cell r="P406">
            <v>0.65129877050792595</v>
          </cell>
        </row>
        <row r="407">
          <cell r="B407" t="str">
            <v>RHES-CHPGFC</v>
          </cell>
          <cell r="C407" t="str">
            <v>VAR_fout</v>
          </cell>
          <cell r="D407" t="str">
            <v>CO2_R</v>
          </cell>
          <cell r="E407"/>
          <cell r="F407"/>
          <cell r="G407"/>
          <cell r="H407"/>
          <cell r="I407"/>
          <cell r="J407"/>
          <cell r="K407"/>
          <cell r="L407"/>
          <cell r="M407">
            <v>4.6790566406393903E-2</v>
          </cell>
          <cell r="N407">
            <v>8.4200691541976402E-2</v>
          </cell>
          <cell r="O407">
            <v>8.4537464619751396E-2</v>
          </cell>
          <cell r="P407">
            <v>0.147306099767195</v>
          </cell>
        </row>
        <row r="408">
          <cell r="B408" t="str">
            <v>RHES-CHPGFC</v>
          </cell>
          <cell r="C408" t="str">
            <v>VAR_fout</v>
          </cell>
          <cell r="D408" t="str">
            <v>RHES_NKEV_GAS_ELC_CHP</v>
          </cell>
          <cell r="E408"/>
          <cell r="F408"/>
          <cell r="G408"/>
          <cell r="H408"/>
          <cell r="I408"/>
          <cell r="J408"/>
          <cell r="K408"/>
          <cell r="L408"/>
          <cell r="M408">
            <v>3.7332898728505815E-4</v>
          </cell>
          <cell r="N408">
            <v>6.7181402826044961E-4</v>
          </cell>
          <cell r="O408">
            <v>6.7450104749801614E-4</v>
          </cell>
          <cell r="P408">
            <v>1.1753146258020907E-3</v>
          </cell>
        </row>
        <row r="409">
          <cell r="B409" t="str">
            <v>RHES-CHPGFC</v>
          </cell>
          <cell r="C409" t="str">
            <v>VAR_fout</v>
          </cell>
          <cell r="D409" t="str">
            <v>RHES_LTH_CHPNGA</v>
          </cell>
          <cell r="E409"/>
          <cell r="F409"/>
          <cell r="G409"/>
          <cell r="H409"/>
          <cell r="I409"/>
          <cell r="J409"/>
          <cell r="K409"/>
          <cell r="L409"/>
          <cell r="M409">
            <v>3.7332898728505815E-4</v>
          </cell>
          <cell r="N409">
            <v>6.7181402826044961E-4</v>
          </cell>
          <cell r="O409">
            <v>6.7450104749801614E-4</v>
          </cell>
          <cell r="P409">
            <v>1.1753146258020907E-3</v>
          </cell>
        </row>
        <row r="410">
          <cell r="B410" t="str">
            <v>RHES-CHPGFC</v>
          </cell>
          <cell r="C410" t="str">
            <v>VAR_fin</v>
          </cell>
          <cell r="D410" t="str">
            <v>RNGA</v>
          </cell>
          <cell r="E410"/>
          <cell r="F410"/>
          <cell r="G410"/>
          <cell r="H410"/>
          <cell r="I410"/>
          <cell r="J410"/>
          <cell r="K410"/>
          <cell r="L410"/>
          <cell r="M410">
            <v>8.2961997174457345E-4</v>
          </cell>
          <cell r="N410">
            <v>1.4929200628009994E-3</v>
          </cell>
          <cell r="O410">
            <v>1.4988912166622589E-3</v>
          </cell>
          <cell r="P410">
            <v>2.6118102795602035E-3</v>
          </cell>
        </row>
        <row r="411">
          <cell r="B411" t="str">
            <v>RHES-CHPGFC</v>
          </cell>
          <cell r="C411" t="str">
            <v>VAR_ncap</v>
          </cell>
          <cell r="D411" t="str">
            <v>-</v>
          </cell>
          <cell r="E411"/>
          <cell r="F411"/>
          <cell r="G411"/>
          <cell r="H411"/>
          <cell r="I411"/>
          <cell r="J411"/>
          <cell r="K411"/>
          <cell r="L411"/>
          <cell r="M411">
            <v>3.3222848651167503E-5</v>
          </cell>
          <cell r="N411">
            <v>2.6606068513206101E-5</v>
          </cell>
          <cell r="O411">
            <v>2.9965929360120302E-7</v>
          </cell>
          <cell r="P411">
            <v>4.4820426351288497E-5</v>
          </cell>
        </row>
        <row r="412">
          <cell r="B412" t="str">
            <v>RHES-CHPGFC</v>
          </cell>
          <cell r="C412" t="str">
            <v>VAR_cap</v>
          </cell>
          <cell r="D412" t="str">
            <v>-</v>
          </cell>
          <cell r="E412"/>
          <cell r="F412"/>
          <cell r="G412"/>
          <cell r="H412"/>
          <cell r="I412"/>
          <cell r="J412"/>
          <cell r="K412"/>
          <cell r="L412"/>
          <cell r="M412">
            <v>3.3222848651167503E-5</v>
          </cell>
          <cell r="N412">
            <v>5.9811478138770812E-5</v>
          </cell>
          <cell r="O412">
            <v>6.0075242132686239E-5</v>
          </cell>
          <cell r="P412">
            <v>1.0478012384689506E-4</v>
          </cell>
        </row>
        <row r="413">
          <cell r="B413" t="str">
            <v>ITOT-CHPHFC</v>
          </cell>
          <cell r="C413" t="str">
            <v>VAR_fout</v>
          </cell>
          <cell r="D413" t="str">
            <v>ITOT_LTH_CHP</v>
          </cell>
          <cell r="E413"/>
          <cell r="F413"/>
          <cell r="G413"/>
          <cell r="H413">
            <v>4.5536120028269516E-3</v>
          </cell>
          <cell r="I413">
            <v>0.69586600043319391</v>
          </cell>
          <cell r="J413">
            <v>1.1619614403502998</v>
          </cell>
          <cell r="K413">
            <v>1.0651306443053761</v>
          </cell>
          <cell r="L413">
            <v>0.96830065360506101</v>
          </cell>
          <cell r="M413">
            <v>0.96830118262821907</v>
          </cell>
          <cell r="N413">
            <v>0.96830099989836771</v>
          </cell>
          <cell r="O413">
            <v>0.96830162443824497</v>
          </cell>
          <cell r="P413">
            <v>0.96830430576627613</v>
          </cell>
        </row>
        <row r="414">
          <cell r="B414" t="str">
            <v>ITOT-CHPHFC</v>
          </cell>
          <cell r="C414" t="str">
            <v>VAR_fout</v>
          </cell>
          <cell r="D414" t="str">
            <v>ITOT_KEV_HFC_ELC_CHP</v>
          </cell>
          <cell r="E414"/>
          <cell r="F414"/>
          <cell r="G414"/>
          <cell r="H414">
            <v>6.0919944362144316E-3</v>
          </cell>
          <cell r="I414">
            <v>1.0328445883491184</v>
          </cell>
          <cell r="J414">
            <v>1.9366024005838325</v>
          </cell>
          <cell r="K414">
            <v>1.9366011714643188</v>
          </cell>
          <cell r="L414">
            <v>1.9366013072101214</v>
          </cell>
          <cell r="M414">
            <v>1.9366023652564373</v>
          </cell>
          <cell r="N414">
            <v>1.9366019997967348</v>
          </cell>
          <cell r="O414">
            <v>1.9366032488764895</v>
          </cell>
          <cell r="P414">
            <v>1.9366086115325518</v>
          </cell>
        </row>
        <row r="415">
          <cell r="B415" t="str">
            <v>ITOT-CHPHFC</v>
          </cell>
          <cell r="C415" t="str">
            <v>VAR_fin</v>
          </cell>
          <cell r="D415" t="str">
            <v>IH2</v>
          </cell>
          <cell r="E415"/>
          <cell r="F415"/>
          <cell r="G415"/>
          <cell r="H415">
            <v>1.2307059467099857E-2</v>
          </cell>
          <cell r="I415">
            <v>1.9767360542566885</v>
          </cell>
          <cell r="J415">
            <v>3.5210952737887879</v>
          </cell>
          <cell r="K415">
            <v>3.3680020373292527</v>
          </cell>
          <cell r="L415">
            <v>3.2276688453502027</v>
          </cell>
          <cell r="M415">
            <v>3.2276706087607319</v>
          </cell>
          <cell r="N415">
            <v>3.2276699996612241</v>
          </cell>
          <cell r="O415">
            <v>3.2276720814608151</v>
          </cell>
          <cell r="P415">
            <v>3.2276810192209218</v>
          </cell>
        </row>
        <row r="416">
          <cell r="B416" t="str">
            <v>ITOT-CHPHFC</v>
          </cell>
          <cell r="C416" t="str">
            <v>VAR_ncap</v>
          </cell>
          <cell r="D416" t="str">
            <v>-</v>
          </cell>
          <cell r="E416"/>
          <cell r="F416"/>
          <cell r="G416"/>
          <cell r="H416">
            <v>2.28690398794281E-4</v>
          </cell>
          <cell r="I416">
            <v>4.7667410630217497E-2</v>
          </cell>
          <cell r="J416">
            <v>2.4395096785033901E-2</v>
          </cell>
          <cell r="K416">
            <v>7.8544837342361291E-3</v>
          </cell>
          <cell r="L416">
            <v>4.9074662834803398E-2</v>
          </cell>
          <cell r="M416">
            <v>1.7827806571132501E-2</v>
          </cell>
          <cell r="N416">
            <v>7.7817061450849902E-3</v>
          </cell>
          <cell r="O416">
            <v>5.0428624500347297E-2</v>
          </cell>
          <cell r="P416">
            <v>2.1211344241494401E-2</v>
          </cell>
        </row>
        <row r="417">
          <cell r="B417" t="str">
            <v>ITOT-CHPHFC</v>
          </cell>
          <cell r="C417" t="str">
            <v>VAR_cap</v>
          </cell>
          <cell r="D417" t="str">
            <v>-</v>
          </cell>
          <cell r="E417"/>
          <cell r="F417"/>
          <cell r="G417"/>
          <cell r="H417">
            <v>2.28690398794281E-4</v>
          </cell>
          <cell r="I417">
            <v>4.789606485121773E-2</v>
          </cell>
          <cell r="J417">
            <v>7.2247539329311938E-2</v>
          </cell>
          <cell r="K417">
            <v>7.9916846259248969E-2</v>
          </cell>
          <cell r="L417">
            <v>8.1323980372280016E-2</v>
          </cell>
          <cell r="M417">
            <v>7.7464396550258732E-2</v>
          </cell>
          <cell r="N417">
            <v>7.4683869499969358E-2</v>
          </cell>
          <cell r="O417">
            <v>7.9078271396002445E-2</v>
          </cell>
          <cell r="P417">
            <v>7.9421322650208057E-2</v>
          </cell>
        </row>
        <row r="418">
          <cell r="B418" t="str">
            <v>G-INTC-TRA</v>
          </cell>
          <cell r="C418" t="str">
            <v>VAR_fout</v>
          </cell>
          <cell r="D418" t="str">
            <v>TRAN_ELC</v>
          </cell>
          <cell r="E418">
            <v>6.5663792917941288</v>
          </cell>
          <cell r="F418">
            <v>12.127065646949106</v>
          </cell>
          <cell r="G418">
            <v>15.121810306399658</v>
          </cell>
          <cell r="H418">
            <v>24.40022592512069</v>
          </cell>
          <cell r="I418">
            <v>25.744697746955765</v>
          </cell>
          <cell r="J418">
            <v>25.871620473124892</v>
          </cell>
          <cell r="K418">
            <v>26.705594112406306</v>
          </cell>
          <cell r="L418">
            <v>26.538366952651899</v>
          </cell>
          <cell r="M418">
            <v>26.694181989789776</v>
          </cell>
          <cell r="N418">
            <v>26.655110379031054</v>
          </cell>
          <cell r="O418">
            <v>26.470822024025157</v>
          </cell>
          <cell r="P418">
            <v>26.466769249814856</v>
          </cell>
        </row>
        <row r="419">
          <cell r="B419" t="str">
            <v>G-INTC-TRA</v>
          </cell>
          <cell r="C419" t="str">
            <v>VAR_fin</v>
          </cell>
          <cell r="D419" t="str">
            <v>ELC3</v>
          </cell>
          <cell r="E419">
            <v>6.0612731924253502</v>
          </cell>
          <cell r="F419">
            <v>12.125119775996531</v>
          </cell>
          <cell r="G419">
            <v>15.118896347001488</v>
          </cell>
          <cell r="H419">
            <v>17.152634066173942</v>
          </cell>
          <cell r="I419">
            <v>25.707219863570558</v>
          </cell>
          <cell r="J419">
            <v>13.50650774699904</v>
          </cell>
          <cell r="K419">
            <v>26.67821755343298</v>
          </cell>
          <cell r="L419">
            <v>12.177415215615598</v>
          </cell>
          <cell r="M419">
            <v>26.647923375939573</v>
          </cell>
          <cell r="N419">
            <v>26.592989794461733</v>
          </cell>
          <cell r="O419">
            <v>26.371110075788167</v>
          </cell>
          <cell r="P419">
            <v>26.322800837385074</v>
          </cell>
        </row>
        <row r="420">
          <cell r="B420" t="str">
            <v>G-INTC-TRA</v>
          </cell>
          <cell r="C420" t="str">
            <v>VAR_fin</v>
          </cell>
          <cell r="D420" t="str">
            <v>ELC5</v>
          </cell>
          <cell r="E420">
            <v>0.50510609936877893</v>
          </cell>
          <cell r="F420">
            <v>1.9458709525747193E-3</v>
          </cell>
          <cell r="G420">
            <v>2.9139593981650463E-3</v>
          </cell>
          <cell r="H420">
            <v>7.2475918589467367</v>
          </cell>
          <cell r="I420">
            <v>3.7477883385205926E-2</v>
          </cell>
          <cell r="J420">
            <v>12.365112726125856</v>
          </cell>
          <cell r="K420">
            <v>2.7376558973333066E-2</v>
          </cell>
          <cell r="L420">
            <v>14.360951737036309</v>
          </cell>
          <cell r="M420">
            <v>4.6258613850176405E-2</v>
          </cell>
          <cell r="N420">
            <v>6.2120584569305311E-2</v>
          </cell>
          <cell r="O420">
            <v>9.9711948236971978E-2</v>
          </cell>
          <cell r="P420">
            <v>0.14396841242981295</v>
          </cell>
        </row>
        <row r="421">
          <cell r="B421" t="str">
            <v>G-INTC-TRA</v>
          </cell>
          <cell r="C421" t="str">
            <v>VAR_ncap</v>
          </cell>
          <cell r="D421" t="str">
            <v>-</v>
          </cell>
          <cell r="E421">
            <v>7.2222836710719602E-8</v>
          </cell>
          <cell r="F421">
            <v>7.8279303730816304E-8</v>
          </cell>
          <cell r="G421">
            <v>1.0131101781794899E-7</v>
          </cell>
          <cell r="H421">
            <v>1.24271015514499E-7</v>
          </cell>
          <cell r="I421">
            <v>1.8132073528410899E-7</v>
          </cell>
          <cell r="J421">
            <v>2.1264603491630301E-7</v>
          </cell>
          <cell r="K421">
            <v>2.5168542648628202E-7</v>
          </cell>
          <cell r="L421">
            <v>3.8288697232175699E-7</v>
          </cell>
          <cell r="M421">
            <v>4.7073680339876002E-7</v>
          </cell>
          <cell r="N421">
            <v>8.68215103336729E-7</v>
          </cell>
          <cell r="O421">
            <v>1.54798806734098E-6</v>
          </cell>
        </row>
        <row r="422">
          <cell r="B422" t="str">
            <v>G-INTC-TRA</v>
          </cell>
          <cell r="C422" t="str">
            <v>VAR_cap</v>
          </cell>
          <cell r="D422" t="str">
            <v>-</v>
          </cell>
          <cell r="E422">
            <v>0.86351880627381705</v>
          </cell>
          <cell r="F422">
            <v>0.86351882975614547</v>
          </cell>
          <cell r="G422">
            <v>0.86351895677595747</v>
          </cell>
          <cell r="H422">
            <v>0.86351912645956352</v>
          </cell>
          <cell r="I422">
            <v>0.86351922602326514</v>
          </cell>
          <cell r="J422">
            <v>0.86351944560058813</v>
          </cell>
          <cell r="K422">
            <v>0.86351969750852631</v>
          </cell>
          <cell r="L422">
            <v>0.86351982801018756</v>
          </cell>
          <cell r="M422">
            <v>0.86352046989153164</v>
          </cell>
          <cell r="N422">
            <v>0.86352089071568028</v>
          </cell>
          <cell r="O422">
            <v>0.86352229518829926</v>
          </cell>
          <cell r="P422">
            <v>0.86352309783713388</v>
          </cell>
        </row>
        <row r="423">
          <cell r="B423" t="str">
            <v>SCOM-SWHSTG-CHPBIO</v>
          </cell>
          <cell r="C423" t="str">
            <v>VAR_fout</v>
          </cell>
          <cell r="D423" t="str">
            <v>AUX_SCOM-CHPBIO_OUT</v>
          </cell>
          <cell r="E423">
            <v>4.1241533553015578E-6</v>
          </cell>
          <cell r="F423">
            <v>6.4708936680756847E-5</v>
          </cell>
          <cell r="G423">
            <v>1.2697610030916606E-2</v>
          </cell>
          <cell r="H423">
            <v>6.3680972294383534E-3</v>
          </cell>
          <cell r="I423">
            <v>7.0287984614401788E-3</v>
          </cell>
          <cell r="J423">
            <v>9.2608711138578072E-3</v>
          </cell>
          <cell r="K423">
            <v>0.12754979958805174</v>
          </cell>
          <cell r="L423">
            <v>0.1531629561787356</v>
          </cell>
          <cell r="M423">
            <v>0.22374885511401188</v>
          </cell>
          <cell r="N423">
            <v>0.19202730885044297</v>
          </cell>
          <cell r="O423">
            <v>0.27560023459861549</v>
          </cell>
          <cell r="P423">
            <v>0.33911422268678915</v>
          </cell>
        </row>
        <row r="424">
          <cell r="B424" t="str">
            <v>SCOM-SWHSTG-CHPBIO</v>
          </cell>
          <cell r="C424" t="str">
            <v>VAR_fout</v>
          </cell>
          <cell r="D424" t="str">
            <v>SCOM_LTH_CHPBIO</v>
          </cell>
          <cell r="E424">
            <v>4.1241533553015629E-6</v>
          </cell>
          <cell r="F424">
            <v>6.4761827765655606E-5</v>
          </cell>
          <cell r="G424">
            <v>1.2713826646537193E-2</v>
          </cell>
          <cell r="H424">
            <v>6.3680972294383404E-3</v>
          </cell>
          <cell r="I424">
            <v>7.0366169246898229E-3</v>
          </cell>
          <cell r="J424">
            <v>9.2608711138578003E-3</v>
          </cell>
          <cell r="K424">
            <v>0.12767448169908577</v>
          </cell>
          <cell r="L424">
            <v>0.1531629561787356</v>
          </cell>
          <cell r="M424">
            <v>0.22374885511401188</v>
          </cell>
          <cell r="N424">
            <v>0.19202730885044295</v>
          </cell>
          <cell r="O424">
            <v>0.27560023459861549</v>
          </cell>
          <cell r="P424">
            <v>0.33911422268678915</v>
          </cell>
        </row>
        <row r="425">
          <cell r="B425" t="str">
            <v>SCOM-SWHSTG-CHPBIO</v>
          </cell>
          <cell r="C425" t="str">
            <v>VAR_fin</v>
          </cell>
          <cell r="D425" t="str">
            <v>SCOM_LTH_CHPBIO</v>
          </cell>
          <cell r="E425">
            <v>3.4014705301675075E-6</v>
          </cell>
          <cell r="F425">
            <v>7.8785678962087669E-5</v>
          </cell>
          <cell r="G425">
            <v>1.5135367072809807E-2</v>
          </cell>
          <cell r="H425">
            <v>7.3196326046432187E-3</v>
          </cell>
          <cell r="I425">
            <v>7.8196470413817686E-3</v>
          </cell>
          <cell r="J425">
            <v>9.9590950769886544E-3</v>
          </cell>
          <cell r="K425">
            <v>0.13299594197558778</v>
          </cell>
          <cell r="L425">
            <v>0.1547126467364596</v>
          </cell>
          <cell r="M425">
            <v>0.22601009164663588</v>
          </cell>
          <cell r="N425">
            <v>0.19396931863663736</v>
          </cell>
          <cell r="O425">
            <v>0.27838513165014483</v>
          </cell>
          <cell r="P425">
            <v>0.34254234177708981</v>
          </cell>
        </row>
        <row r="426">
          <cell r="B426" t="str">
            <v>SCOM-SWHSTG-CHPBIO</v>
          </cell>
          <cell r="C426" t="str">
            <v>VAR_fin</v>
          </cell>
          <cell r="D426" t="str">
            <v>AUX_SCOM-CHPBIO_IN</v>
          </cell>
          <cell r="E426">
            <v>3.4014705301675075E-6</v>
          </cell>
          <cell r="F426">
            <v>7.8785678962087669E-5</v>
          </cell>
          <cell r="G426">
            <v>1.5135367072809807E-2</v>
          </cell>
          <cell r="H426">
            <v>7.3196326046432187E-3</v>
          </cell>
          <cell r="I426">
            <v>7.8196470413817686E-3</v>
          </cell>
          <cell r="J426">
            <v>9.9590950769886544E-3</v>
          </cell>
          <cell r="K426">
            <v>0.13299594197558778</v>
          </cell>
          <cell r="L426">
            <v>0.1547126467364596</v>
          </cell>
          <cell r="M426">
            <v>0.22601009164663588</v>
          </cell>
          <cell r="N426">
            <v>0.19396931863663736</v>
          </cell>
          <cell r="O426">
            <v>0.27838513165014483</v>
          </cell>
          <cell r="P426">
            <v>0.34254234177708981</v>
          </cell>
        </row>
        <row r="427">
          <cell r="B427" t="str">
            <v>SCOM-SWHSTG-CHPBIO</v>
          </cell>
          <cell r="C427" t="str">
            <v>VAR_ncap</v>
          </cell>
          <cell r="D427" t="str">
            <v>-</v>
          </cell>
          <cell r="E427">
            <v>1.5799960674678999E-3</v>
          </cell>
          <cell r="F427">
            <v>2.00475211928294E-5</v>
          </cell>
          <cell r="G427">
            <v>3.80615254370152E-4</v>
          </cell>
          <cell r="H427">
            <v>1.40243590802273E-5</v>
          </cell>
          <cell r="I427">
            <v>2.3493361064570398E-3</v>
          </cell>
          <cell r="J427">
            <v>2.5862664576161299E-4</v>
          </cell>
          <cell r="K427">
            <v>2.8489059330491E-2</v>
          </cell>
          <cell r="L427">
            <v>3.4415465002111701E-4</v>
          </cell>
          <cell r="M427">
            <v>1.2151030350462E-2</v>
          </cell>
          <cell r="N427">
            <v>1.98161233938445E-2</v>
          </cell>
          <cell r="O427">
            <v>1.5142677123714501E-2</v>
          </cell>
          <cell r="P427">
            <v>2.0983970144388801E-2</v>
          </cell>
        </row>
        <row r="428">
          <cell r="B428" t="str">
            <v>SCOM-SWHSTG-CHPBIO</v>
          </cell>
          <cell r="C428" t="str">
            <v>VAR_cap</v>
          </cell>
          <cell r="D428" t="str">
            <v>-</v>
          </cell>
          <cell r="E428">
            <v>1.5799960674678999E-3</v>
          </cell>
          <cell r="F428">
            <v>1.5983676979023386E-3</v>
          </cell>
          <cell r="G428">
            <v>1.9750904878196862E-3</v>
          </cell>
          <cell r="H428">
            <v>1.9789674748677231E-3</v>
          </cell>
          <cell r="I428">
            <v>3.1387551405748153E-3</v>
          </cell>
          <cell r="J428">
            <v>2.6859135198088802E-3</v>
          </cell>
          <cell r="K428">
            <v>3.1087961365538277E-2</v>
          </cell>
          <cell r="L428">
            <v>2.9070208139537937E-2</v>
          </cell>
          <cell r="M428">
            <v>3.7228461611657326E-2</v>
          </cell>
          <cell r="N428">
            <v>3.2294568037243863E-2</v>
          </cell>
          <cell r="O428">
            <v>4.3293886279358686E-2</v>
          </cell>
          <cell r="P428">
            <v>5.5926356498494832E-2</v>
          </cell>
        </row>
        <row r="429">
          <cell r="B429" t="str">
            <v>SCOM-SWHSTG-CHPHFC</v>
          </cell>
          <cell r="C429" t="str">
            <v>VAR_fout</v>
          </cell>
          <cell r="D429" t="str">
            <v>AUX_SCOM-CHPHFC_OUT</v>
          </cell>
          <cell r="E429">
            <v>2.1903395532069283E-5</v>
          </cell>
          <cell r="F429">
            <v>1.6657302546180979E-5</v>
          </cell>
          <cell r="G429">
            <v>1.701424474360082E-5</v>
          </cell>
          <cell r="H429">
            <v>1.4289600457747576E-3</v>
          </cell>
          <cell r="I429">
            <v>4.9140759780277269E-3</v>
          </cell>
          <cell r="J429">
            <v>1.6264057773091187E-2</v>
          </cell>
          <cell r="K429">
            <v>1.2306804468328483E-2</v>
          </cell>
          <cell r="L429">
            <v>2.2038896174045988E-2</v>
          </cell>
          <cell r="M429">
            <v>1.9501926104730505E-2</v>
          </cell>
          <cell r="N429">
            <v>5.0095195159216545E-2</v>
          </cell>
          <cell r="O429">
            <v>5.072289480757932E-2</v>
          </cell>
          <cell r="P429">
            <v>0.10461029389660403</v>
          </cell>
        </row>
        <row r="430">
          <cell r="B430" t="str">
            <v>SCOM-SWHSTG-CHPHFC</v>
          </cell>
          <cell r="C430" t="str">
            <v>VAR_fout</v>
          </cell>
          <cell r="D430" t="str">
            <v>SCOM_LTH_CHPHFC</v>
          </cell>
          <cell r="E430">
            <v>2.1903395532069317E-5</v>
          </cell>
          <cell r="F430">
            <v>1.6670917710458852E-5</v>
          </cell>
          <cell r="G430">
            <v>1.7035974302660335E-5</v>
          </cell>
          <cell r="H430">
            <v>1.4289600457747557E-3</v>
          </cell>
          <cell r="I430">
            <v>4.9195421359565549E-3</v>
          </cell>
          <cell r="J430">
            <v>1.6264057773091169E-2</v>
          </cell>
          <cell r="K430">
            <v>1.2318834580223205E-2</v>
          </cell>
          <cell r="L430">
            <v>2.2038896174045988E-2</v>
          </cell>
          <cell r="M430">
            <v>1.9501926104730501E-2</v>
          </cell>
          <cell r="N430">
            <v>5.0095195159216545E-2</v>
          </cell>
          <cell r="O430">
            <v>5.072289480757932E-2</v>
          </cell>
          <cell r="P430">
            <v>0.10461029389660403</v>
          </cell>
        </row>
        <row r="431">
          <cell r="B431" t="str">
            <v>SCOM-SWHSTG-CHPHFC</v>
          </cell>
          <cell r="C431" t="str">
            <v>VAR_fin</v>
          </cell>
          <cell r="D431" t="str">
            <v>SCOM_LTH_CHPHFC</v>
          </cell>
          <cell r="E431">
            <v>2.1903395532069317E-5</v>
          </cell>
          <cell r="F431">
            <v>1.6670917710458852E-5</v>
          </cell>
          <cell r="G431">
            <v>1.7035974302660335E-5</v>
          </cell>
          <cell r="H431">
            <v>1.6424740087544506E-3</v>
          </cell>
          <cell r="I431">
            <v>5.4661227189057287E-3</v>
          </cell>
          <cell r="J431">
            <v>1.7488234164615226E-2</v>
          </cell>
          <cell r="K431">
            <v>1.2832401033869853E-2</v>
          </cell>
          <cell r="L431">
            <v>2.2262356325325264E-2</v>
          </cell>
          <cell r="M431">
            <v>1.9698909388984796E-2</v>
          </cell>
          <cell r="N431">
            <v>5.060196536670488E-2</v>
          </cell>
          <cell r="O431">
            <v>5.1235118177296729E-2</v>
          </cell>
          <cell r="P431">
            <v>0.10566789072685827</v>
          </cell>
        </row>
        <row r="432">
          <cell r="B432" t="str">
            <v>SCOM-SWHSTG-CHPHFC</v>
          </cell>
          <cell r="C432" t="str">
            <v>VAR_fin</v>
          </cell>
          <cell r="D432" t="str">
            <v>AUX_SCOM-CHPHFC_IN</v>
          </cell>
          <cell r="E432">
            <v>2.1903395532069317E-5</v>
          </cell>
          <cell r="F432">
            <v>1.6670917710458852E-5</v>
          </cell>
          <cell r="G432">
            <v>1.7035974302660335E-5</v>
          </cell>
          <cell r="H432">
            <v>1.6424740087544506E-3</v>
          </cell>
          <cell r="I432">
            <v>5.4661227189057287E-3</v>
          </cell>
          <cell r="J432">
            <v>1.7488234164615226E-2</v>
          </cell>
          <cell r="K432">
            <v>1.2832401033869853E-2</v>
          </cell>
          <cell r="L432">
            <v>2.2262356325325264E-2</v>
          </cell>
          <cell r="M432">
            <v>1.9698909388984796E-2</v>
          </cell>
          <cell r="N432">
            <v>5.060196536670488E-2</v>
          </cell>
          <cell r="O432">
            <v>5.1235118177296729E-2</v>
          </cell>
          <cell r="P432">
            <v>0.10566789072685827</v>
          </cell>
        </row>
        <row r="433">
          <cell r="B433" t="str">
            <v>SCOM-SWHSTG-CHPHFC</v>
          </cell>
          <cell r="C433" t="str">
            <v>VAR_ncap</v>
          </cell>
          <cell r="D433" t="str">
            <v>-</v>
          </cell>
          <cell r="E433">
            <v>6.1953257512109702E-4</v>
          </cell>
          <cell r="F433">
            <v>1.62649822744978E-5</v>
          </cell>
          <cell r="G433">
            <v>3.3534627954595001E-5</v>
          </cell>
          <cell r="H433">
            <v>3.9655600661101301E-5</v>
          </cell>
          <cell r="I433">
            <v>7.87444216498894E-4</v>
          </cell>
          <cell r="J433">
            <v>3.4109268120369098E-4</v>
          </cell>
          <cell r="K433">
            <v>5.09618099013219E-5</v>
          </cell>
          <cell r="L433">
            <v>1.2847660525906301E-3</v>
          </cell>
          <cell r="M433">
            <v>3.0798006700442398E-5</v>
          </cell>
          <cell r="N433">
            <v>1.84672617643354E-3</v>
          </cell>
          <cell r="O433">
            <v>1.09527992936847E-3</v>
          </cell>
          <cell r="P433">
            <v>3.61977310529015E-3</v>
          </cell>
        </row>
        <row r="434">
          <cell r="B434" t="str">
            <v>SCOM-SWHSTG-CHPHFC</v>
          </cell>
          <cell r="C434" t="str">
            <v>VAR_cap</v>
          </cell>
          <cell r="D434" t="str">
            <v>-</v>
          </cell>
          <cell r="E434">
            <v>6.1953257512109702E-4</v>
          </cell>
          <cell r="F434">
            <v>6.3401231200288456E-4</v>
          </cell>
          <cell r="G434">
            <v>6.631370712096333E-4</v>
          </cell>
          <cell r="H434">
            <v>6.9593021164323537E-4</v>
          </cell>
          <cell r="I434">
            <v>1.0109968704598818E-3</v>
          </cell>
          <cell r="J434">
            <v>1.1543281205783885E-3</v>
          </cell>
          <cell r="K434">
            <v>1.1682657967630396E-3</v>
          </cell>
          <cell r="L434">
            <v>1.6647783874938955E-3</v>
          </cell>
          <cell r="M434">
            <v>1.3873281181972874E-3</v>
          </cell>
          <cell r="N434">
            <v>3.1447236066176427E-3</v>
          </cell>
          <cell r="O434">
            <v>3.166369449143237E-3</v>
          </cell>
          <cell r="P434">
            <v>6.5455048450359047E-3</v>
          </cell>
        </row>
        <row r="435">
          <cell r="B435" t="str">
            <v>ENUC_SMR_GOE_III</v>
          </cell>
          <cell r="C435" t="str">
            <v>VAR_fout</v>
          </cell>
          <cell r="D435" t="str">
            <v>LTH</v>
          </cell>
          <cell r="E435"/>
          <cell r="F435"/>
          <cell r="K435">
            <v>1.9926783613774261E-2</v>
          </cell>
          <cell r="L435">
            <v>6.2409563519009892E-2</v>
          </cell>
          <cell r="M435">
            <v>6.1587108085711578E-2</v>
          </cell>
          <cell r="N435">
            <v>5.3117980014679635E-2</v>
          </cell>
          <cell r="O435">
            <v>5.0009363435379116E-2</v>
          </cell>
          <cell r="P435">
            <v>4.5190630796902616E-2</v>
          </cell>
        </row>
        <row r="436">
          <cell r="B436" t="str">
            <v>ENUC_SMR_GOE_III</v>
          </cell>
          <cell r="C436" t="str">
            <v>VAR_fout</v>
          </cell>
          <cell r="D436" t="str">
            <v>ELC</v>
          </cell>
          <cell r="E436"/>
          <cell r="F436"/>
          <cell r="G436"/>
          <cell r="H436"/>
          <cell r="I436"/>
          <cell r="J436"/>
          <cell r="K436">
            <v>3.6725876753895714E-2</v>
          </cell>
          <cell r="L436">
            <v>0.10495341594673756</v>
          </cell>
          <cell r="M436">
            <v>0.10927533522880778</v>
          </cell>
          <cell r="N436">
            <v>0.10615063020260072</v>
          </cell>
          <cell r="O436">
            <v>0.11084139488459549</v>
          </cell>
          <cell r="P436">
            <v>0.10738057457659973</v>
          </cell>
        </row>
        <row r="437">
          <cell r="B437" t="str">
            <v>ENUC_SMR_GOE_III</v>
          </cell>
          <cell r="C437" t="str">
            <v>VAR_fin</v>
          </cell>
          <cell r="D437" t="str">
            <v>URN</v>
          </cell>
          <cell r="E437"/>
          <cell r="F437"/>
          <cell r="G437"/>
          <cell r="H437"/>
          <cell r="I437"/>
          <cell r="J437"/>
          <cell r="K437">
            <v>0.11961904644088649</v>
          </cell>
          <cell r="L437">
            <v>0.34427220960110888</v>
          </cell>
          <cell r="M437">
            <v>0.35694116972671447</v>
          </cell>
          <cell r="N437">
            <v>0.34375178632857739</v>
          </cell>
          <cell r="O437">
            <v>0.35651680490244525</v>
          </cell>
          <cell r="P437">
            <v>0.34393487323758892</v>
          </cell>
        </row>
        <row r="438">
          <cell r="B438" t="str">
            <v>ENUC_SMR_GOE_III</v>
          </cell>
          <cell r="C438" t="str">
            <v>VAR_ncap</v>
          </cell>
          <cell r="D438" t="str">
            <v>-</v>
          </cell>
          <cell r="E438"/>
          <cell r="F438"/>
          <cell r="G438"/>
          <cell r="H438"/>
          <cell r="I438"/>
          <cell r="J438"/>
          <cell r="K438">
            <v>4.2635427992132099E-3</v>
          </cell>
          <cell r="L438">
            <v>1.5680185864327101E-7</v>
          </cell>
          <cell r="M438">
            <v>1.68058374223137E-7</v>
          </cell>
          <cell r="N438">
            <v>3.0504901979331701E-7</v>
          </cell>
          <cell r="O438">
            <v>1.3206453578272001E-6</v>
          </cell>
        </row>
        <row r="439">
          <cell r="B439" t="str">
            <v>ENUC_SMR_GOE_III</v>
          </cell>
          <cell r="C439" t="str">
            <v>VAR_cap</v>
          </cell>
          <cell r="D439" t="str">
            <v>-</v>
          </cell>
          <cell r="E439"/>
          <cell r="F439"/>
          <cell r="G439"/>
          <cell r="H439"/>
          <cell r="I439"/>
          <cell r="J439"/>
          <cell r="K439">
            <v>1.35160143671915E-3</v>
          </cell>
          <cell r="L439">
            <v>4.2635427992132099E-3</v>
          </cell>
          <cell r="M439">
            <v>4.2637439926655604E-3</v>
          </cell>
          <cell r="N439">
            <v>4.2638676594460804E-3</v>
          </cell>
          <cell r="O439">
            <v>4.2645913711243898E-3</v>
          </cell>
          <cell r="P439">
            <v>4.2654933538236999E-3</v>
          </cell>
        </row>
        <row r="440">
          <cell r="B440" t="str">
            <v>D-IHFO</v>
          </cell>
          <cell r="C440" t="str">
            <v>VAR_fout</v>
          </cell>
          <cell r="D440" t="str">
            <v>CO2</v>
          </cell>
          <cell r="E440">
            <v>213.78047845854601</v>
          </cell>
          <cell r="F440">
            <v>180.86691321223799</v>
          </cell>
          <cell r="G440">
            <v>0.14159353094927599</v>
          </cell>
          <cell r="H440">
            <v>2.1781573083304698E-2</v>
          </cell>
          <cell r="I440">
            <v>1.5699207240439401E-2</v>
          </cell>
          <cell r="J440">
            <v>6.7339071279964205E-2</v>
          </cell>
          <cell r="K440">
            <v>5.3291114050946602E-2</v>
          </cell>
        </row>
        <row r="441">
          <cell r="B441" t="str">
            <v>D-IHFO</v>
          </cell>
          <cell r="C441" t="str">
            <v>VAR_fout</v>
          </cell>
          <cell r="D441" t="str">
            <v>IHFO</v>
          </cell>
          <cell r="E441">
            <v>2.7300012380454532</v>
          </cell>
          <cell r="F441">
            <v>2.3096912335080941</v>
          </cell>
          <cell r="G441">
            <v>1.808165635973662E-3</v>
          </cell>
          <cell r="H441">
            <v>2.7815318738530069E-4</v>
          </cell>
          <cell r="I441">
            <v>2.0048067771090921E-4</v>
          </cell>
          <cell r="J441">
            <v>8.5992766640187121E-4</v>
          </cell>
          <cell r="K441">
            <v>6.8053364079319453E-4</v>
          </cell>
          <cell r="L441"/>
        </row>
        <row r="442">
          <cell r="B442" t="str">
            <v>D-IHFO</v>
          </cell>
          <cell r="C442" t="str">
            <v>VAR_fin</v>
          </cell>
          <cell r="D442" t="str">
            <v>HFO</v>
          </cell>
          <cell r="E442">
            <v>2.7763698501109912</v>
          </cell>
          <cell r="F442">
            <v>2.34892095080829</v>
          </cell>
          <cell r="G442">
            <v>1.8388770253152773E-3</v>
          </cell>
          <cell r="H442">
            <v>2.8287757251045051E-4</v>
          </cell>
          <cell r="I442">
            <v>2.0388580831739512E-4</v>
          </cell>
          <cell r="J442">
            <v>8.7453339324628865E-4</v>
          </cell>
          <cell r="K442">
            <v>6.9209239027203295E-4</v>
          </cell>
          <cell r="L442"/>
        </row>
        <row r="443">
          <cell r="B443" t="str">
            <v>RHNM-CHPNGA</v>
          </cell>
          <cell r="C443" t="str">
            <v>VAR_fout</v>
          </cell>
          <cell r="D443" t="str">
            <v>CO2_R</v>
          </cell>
          <cell r="E443"/>
          <cell r="F443">
            <v>0.409356500169616</v>
          </cell>
          <cell r="G443">
            <v>1.71019618963245</v>
          </cell>
          <cell r="H443">
            <v>1.62490846574234</v>
          </cell>
          <cell r="I443">
            <v>1.6378077964904201</v>
          </cell>
          <cell r="J443">
            <v>1.00206634723773</v>
          </cell>
          <cell r="K443"/>
          <cell r="L443"/>
          <cell r="M443">
            <v>7.3619223826206698E-2</v>
          </cell>
          <cell r="N443">
            <v>0.36678966839664001</v>
          </cell>
          <cell r="O443">
            <v>0.12828534893766899</v>
          </cell>
          <cell r="P443">
            <v>0.22316014062732101</v>
          </cell>
        </row>
        <row r="444">
          <cell r="B444" t="str">
            <v>RHNM-CHPNGA</v>
          </cell>
          <cell r="C444" t="str">
            <v>VAR_fout</v>
          </cell>
          <cell r="D444" t="str">
            <v>RHNM_NKEV_GAS_ELC_CHP</v>
          </cell>
          <cell r="E444"/>
          <cell r="F444">
            <v>2.1095395846042419E-3</v>
          </cell>
          <cell r="G444">
            <v>8.5878643353677168E-3</v>
          </cell>
          <cell r="H444">
            <v>8.4905128968657036E-3</v>
          </cell>
          <cell r="I444">
            <v>8.5880667406007319E-3</v>
          </cell>
          <cell r="J444">
            <v>5.2823343823743358E-3</v>
          </cell>
          <cell r="K444"/>
          <cell r="L444"/>
          <cell r="M444">
            <v>3.495248793321681E-4</v>
          </cell>
          <cell r="N444">
            <v>1.9346563342553475E-3</v>
          </cell>
          <cell r="O444">
            <v>6.1298932599205907E-4</v>
          </cell>
          <cell r="P444">
            <v>1.0558361663561815E-3</v>
          </cell>
        </row>
        <row r="445">
          <cell r="B445" t="str">
            <v>RHNM-CHPNGA</v>
          </cell>
          <cell r="C445" t="str">
            <v>VAR_fout</v>
          </cell>
          <cell r="D445" t="str">
            <v>RHNM_LTH_CHPNGA</v>
          </cell>
          <cell r="E445"/>
          <cell r="F445">
            <v>4.5381773408566719E-3</v>
          </cell>
          <cell r="G445">
            <v>1.820232394760701E-2</v>
          </cell>
          <cell r="H445">
            <v>1.7547059986855816E-2</v>
          </cell>
          <cell r="I445">
            <v>1.7532796362231904E-2</v>
          </cell>
          <cell r="J445">
            <v>1.0651264410361358E-2</v>
          </cell>
          <cell r="K445"/>
          <cell r="L445"/>
          <cell r="M445">
            <v>6.8777476255684692E-4</v>
          </cell>
          <cell r="N445">
            <v>3.806904399663742E-3</v>
          </cell>
          <cell r="O445">
            <v>1.2062048027585669E-3</v>
          </cell>
          <cell r="P445">
            <v>2.0776131015395765E-3</v>
          </cell>
        </row>
        <row r="446">
          <cell r="B446" t="str">
            <v>RHNM-CHPNGA</v>
          </cell>
          <cell r="C446" t="str">
            <v>VAR_fin</v>
          </cell>
          <cell r="D446" t="str">
            <v>RNGA</v>
          </cell>
          <cell r="E446"/>
          <cell r="F446">
            <v>7.2580939746385905E-3</v>
          </cell>
          <cell r="G446">
            <v>3.0322627475752675E-2</v>
          </cell>
          <cell r="H446">
            <v>2.8810433789757763E-2</v>
          </cell>
          <cell r="I446">
            <v>2.9039145327844386E-2</v>
          </cell>
          <cell r="J446">
            <v>1.7767133816271818E-2</v>
          </cell>
          <cell r="K446"/>
          <cell r="L446"/>
          <cell r="M446">
            <v>1.3053053869894783E-3</v>
          </cell>
          <cell r="N446">
            <v>6.5033629148340518E-3</v>
          </cell>
          <cell r="O446">
            <v>2.2745629244267547E-3</v>
          </cell>
          <cell r="P446">
            <v>3.956740082044702E-3</v>
          </cell>
        </row>
        <row r="447">
          <cell r="B447" t="str">
            <v>RHNM-CHPNGA</v>
          </cell>
          <cell r="C447" t="str">
            <v>VAR_ncap</v>
          </cell>
          <cell r="D447" t="str">
            <v>-</v>
          </cell>
          <cell r="F447">
            <v>6.3733366861379098E-4</v>
          </cell>
          <cell r="M447">
            <v>6.5778292505115797E-5</v>
          </cell>
          <cell r="N447">
            <v>1.0572419718501299E-4</v>
          </cell>
          <cell r="O447">
            <v>2.91885398609327E-7</v>
          </cell>
          <cell r="P447">
            <v>3.47122427139425E-5</v>
          </cell>
        </row>
        <row r="448">
          <cell r="B448" t="str">
            <v>RHNM-CHPNGA</v>
          </cell>
          <cell r="C448" t="str">
            <v>VAR_cap</v>
          </cell>
          <cell r="D448" t="str">
            <v>-</v>
          </cell>
          <cell r="F448">
            <v>6.3733366861379098E-4</v>
          </cell>
          <cell r="G448">
            <v>6.3732083376086854E-4</v>
          </cell>
          <cell r="H448">
            <v>6.3731062619687797E-4</v>
          </cell>
          <cell r="I448">
            <v>6.3729866216378497E-4</v>
          </cell>
          <cell r="J448">
            <v>3.9176628190682535E-4</v>
          </cell>
          <cell r="M448">
            <v>6.5778292505115797E-5</v>
          </cell>
          <cell r="N448">
            <v>1.7145127822463884E-4</v>
          </cell>
          <cell r="O448">
            <v>1.7118582104940186E-4</v>
          </cell>
          <cell r="P448">
            <v>2.0551871763893273E-4</v>
          </cell>
        </row>
        <row r="449">
          <cell r="B449" t="str">
            <v>G-INTC-EXP00-DE</v>
          </cell>
          <cell r="C449" t="str">
            <v>VAR_fout</v>
          </cell>
          <cell r="D449" t="str">
            <v>ELC_E-DE</v>
          </cell>
          <cell r="E449">
            <v>26.49297994590323</v>
          </cell>
          <cell r="F449">
            <v>2.149047265285105E-4</v>
          </cell>
          <cell r="G449">
            <v>2.43534326037177E-4</v>
          </cell>
          <cell r="H449">
            <v>4.7579742518054363E-4</v>
          </cell>
          <cell r="I449">
            <v>3.550644749452133E-4</v>
          </cell>
          <cell r="J449">
            <v>2.4338508562217663E-4</v>
          </cell>
          <cell r="K449">
            <v>2.0892776311168905E-4</v>
          </cell>
          <cell r="L449">
            <v>1.7752758830582227E-4</v>
          </cell>
          <cell r="M449">
            <v>1.1704511960839875E-4</v>
          </cell>
          <cell r="N449">
            <v>1.9185119099455266E-4</v>
          </cell>
          <cell r="O449">
            <v>1.867827800113088E-4</v>
          </cell>
          <cell r="P449">
            <v>3.8075119232399958E-4</v>
          </cell>
        </row>
        <row r="450">
          <cell r="B450" t="str">
            <v>G-INTC-EXP00-DE</v>
          </cell>
          <cell r="C450" t="str">
            <v>VAR_fin</v>
          </cell>
          <cell r="D450" t="str">
            <v>ELC</v>
          </cell>
          <cell r="E450">
            <v>26.49297994590323</v>
          </cell>
          <cell r="F450">
            <v>2.149047265285105E-4</v>
          </cell>
          <cell r="G450">
            <v>2.43534326037177E-4</v>
          </cell>
          <cell r="H450">
            <v>4.7579742518054363E-4</v>
          </cell>
          <cell r="I450">
            <v>3.550644749452133E-4</v>
          </cell>
          <cell r="J450">
            <v>2.4338508562217663E-4</v>
          </cell>
          <cell r="K450">
            <v>2.0892776311168905E-4</v>
          </cell>
          <cell r="L450">
            <v>1.7752758830582227E-4</v>
          </cell>
          <cell r="M450">
            <v>1.1704511960839875E-4</v>
          </cell>
          <cell r="N450">
            <v>1.9185119099455266E-4</v>
          </cell>
          <cell r="O450">
            <v>1.867827800113088E-4</v>
          </cell>
          <cell r="P450">
            <v>3.8075119232399958E-4</v>
          </cell>
        </row>
        <row r="451">
          <cell r="B451" t="str">
            <v>G-INTC-EXP00-DE</v>
          </cell>
          <cell r="C451" t="str">
            <v>VAR_ncap</v>
          </cell>
          <cell r="D451" t="str">
            <v>-</v>
          </cell>
          <cell r="E451">
            <v>7.2572951123989498E-7</v>
          </cell>
          <cell r="F451">
            <v>8.24748890508103E-7</v>
          </cell>
          <cell r="G451">
            <v>1.343349273906E-6</v>
          </cell>
          <cell r="H451">
            <v>1.4677241240834101E-6</v>
          </cell>
          <cell r="I451">
            <v>2.9269573552958598E-6</v>
          </cell>
          <cell r="J451">
            <v>1.1537700648822799E-4</v>
          </cell>
          <cell r="K451">
            <v>1.2080807466229699E-5</v>
          </cell>
          <cell r="L451">
            <v>7.8532090785383795E-5</v>
          </cell>
          <cell r="M451">
            <v>7.7896505589826892E-6</v>
          </cell>
          <cell r="N451">
            <v>2.0564577016216501E-4</v>
          </cell>
        </row>
        <row r="452">
          <cell r="B452" t="str">
            <v>G-INTC-EXP00-DE</v>
          </cell>
          <cell r="C452" t="str">
            <v>VAR_cap</v>
          </cell>
          <cell r="D452" t="str">
            <v>-</v>
          </cell>
          <cell r="E452">
            <v>4.0262435683362297</v>
          </cell>
          <cell r="F452">
            <v>2.3751959309947779E-4</v>
          </cell>
          <cell r="G452">
            <v>2.3197938448937805E-4</v>
          </cell>
          <cell r="H452">
            <v>2.2164151189318915E-4</v>
          </cell>
          <cell r="I452">
            <v>2.2234503975138153E-4</v>
          </cell>
          <cell r="J452">
            <v>2.2102949610935951E-4</v>
          </cell>
          <cell r="K452">
            <v>2.381952233143636E-4</v>
          </cell>
          <cell r="L452">
            <v>1.9197161959327858E-4</v>
          </cell>
          <cell r="M452">
            <v>1.2796108533794461E-4</v>
          </cell>
          <cell r="N452">
            <v>2.084520661157986E-4</v>
          </cell>
          <cell r="O452">
            <v>2.1165100933628783E-4</v>
          </cell>
          <cell r="P452">
            <v>4.1503545462308496E-4</v>
          </cell>
        </row>
        <row r="453">
          <cell r="B453" t="str">
            <v>ENUC_BMGL_EXT</v>
          </cell>
          <cell r="C453" t="str">
            <v>VAR_fout</v>
          </cell>
          <cell r="D453" t="str">
            <v>ELC</v>
          </cell>
          <cell r="F453">
            <v>33.169618601952259</v>
          </cell>
          <cell r="G453">
            <v>33.092335521021127</v>
          </cell>
          <cell r="H453">
            <v>33.169618254033374</v>
          </cell>
          <cell r="I453">
            <v>33.169618144415679</v>
          </cell>
          <cell r="J453">
            <v>33.169618427772718</v>
          </cell>
        </row>
        <row r="454">
          <cell r="B454" t="str">
            <v>ENUC_BMGL_EXT</v>
          </cell>
          <cell r="C454" t="str">
            <v>VAR_fin</v>
          </cell>
          <cell r="D454" t="str">
            <v>URN</v>
          </cell>
          <cell r="F454">
            <v>100.03524164216735</v>
          </cell>
          <cell r="G454">
            <v>99.802165954184133</v>
          </cell>
          <cell r="H454">
            <v>100.03524059288938</v>
          </cell>
          <cell r="I454">
            <v>100.03524026229674</v>
          </cell>
          <cell r="J454">
            <v>100.03524111686463</v>
          </cell>
        </row>
        <row r="455">
          <cell r="B455" t="str">
            <v>ENUC_BMGL_EXT</v>
          </cell>
          <cell r="C455" t="str">
            <v>VAR_ncap</v>
          </cell>
          <cell r="D455" t="str">
            <v>-</v>
          </cell>
          <cell r="F455">
            <v>1.2329661701996999</v>
          </cell>
        </row>
        <row r="456">
          <cell r="B456" t="str">
            <v>ENUC_BMGL_EXT</v>
          </cell>
          <cell r="C456" t="str">
            <v>VAR_cap</v>
          </cell>
          <cell r="D456" t="str">
            <v>-</v>
          </cell>
          <cell r="F456">
            <v>1.2329661701996999</v>
          </cell>
          <cell r="G456">
            <v>1.2329661544137298</v>
          </cell>
          <cell r="H456">
            <v>1.2329661459230139</v>
          </cell>
          <cell r="I456">
            <v>1.2329661381860109</v>
          </cell>
          <cell r="J456">
            <v>1.2329661263975129</v>
          </cell>
        </row>
        <row r="457">
          <cell r="B457" t="str">
            <v>CEN-EBAT</v>
          </cell>
          <cell r="C457" t="str">
            <v>VAR_fout</v>
          </cell>
          <cell r="D457" t="str">
            <v>ELC13</v>
          </cell>
          <cell r="E457">
            <v>1.9977665574102636E-3</v>
          </cell>
          <cell r="F457">
            <v>1.5967001788873478E-3</v>
          </cell>
          <cell r="G457">
            <v>1.9765757650932816E-3</v>
          </cell>
          <cell r="H457">
            <v>2.0104453121174305E-3</v>
          </cell>
          <cell r="I457">
            <v>0.28800950678816545</v>
          </cell>
          <cell r="J457">
            <v>0.38006924354255039</v>
          </cell>
          <cell r="K457">
            <v>0.43292488238689553</v>
          </cell>
          <cell r="L457">
            <v>1.2055300028682547</v>
          </cell>
          <cell r="M457">
            <v>1.2199832373546338</v>
          </cell>
          <cell r="N457">
            <v>1.2414748002242952</v>
          </cell>
          <cell r="O457">
            <v>1.2418419994649965</v>
          </cell>
          <cell r="P457">
            <v>1.3326534970229567</v>
          </cell>
        </row>
        <row r="458">
          <cell r="B458" t="str">
            <v>CEN-EBAT</v>
          </cell>
          <cell r="C458" t="str">
            <v>VAR_fout</v>
          </cell>
          <cell r="D458" t="str">
            <v>AUX_CEN-EBAT_OUT</v>
          </cell>
          <cell r="E458">
            <v>1.9977665574102575E-3</v>
          </cell>
          <cell r="F458">
            <v>1.5967001788873417E-3</v>
          </cell>
          <cell r="G458">
            <v>1.9765757650932756E-3</v>
          </cell>
          <cell r="H458">
            <v>2.0104453121174248E-3</v>
          </cell>
          <cell r="I458">
            <v>0.28800950678816462</v>
          </cell>
          <cell r="J458">
            <v>0.3800692435425494</v>
          </cell>
          <cell r="K458">
            <v>0.43292488238689436</v>
          </cell>
          <cell r="L458">
            <v>1.2055300028682516</v>
          </cell>
          <cell r="M458">
            <v>1.2199832373546293</v>
          </cell>
          <cell r="N458">
            <v>1.2414748002242921</v>
          </cell>
          <cell r="O458">
            <v>1.241841999464993</v>
          </cell>
          <cell r="P458">
            <v>1.3326534970229527</v>
          </cell>
        </row>
        <row r="459">
          <cell r="B459" t="str">
            <v>CEN-EBAT</v>
          </cell>
          <cell r="C459" t="str">
            <v>VAR_fin</v>
          </cell>
          <cell r="D459" t="str">
            <v>AUX_CEN-EBAT_IN</v>
          </cell>
          <cell r="E459">
            <v>2.3045000133563721E-3</v>
          </cell>
          <cell r="F459">
            <v>1.8421280849264259E-3</v>
          </cell>
          <cell r="G459">
            <v>2.2797942025797996E-3</v>
          </cell>
          <cell r="H459">
            <v>2.318909237418859E-3</v>
          </cell>
          <cell r="I459">
            <v>0.33217605214498647</v>
          </cell>
          <cell r="J459">
            <v>0.43835299248639331</v>
          </cell>
          <cell r="K459">
            <v>0.49931402658994867</v>
          </cell>
          <cell r="L459">
            <v>1.3903985281151678</v>
          </cell>
          <cell r="M459">
            <v>1.4070679964538384</v>
          </cell>
          <cell r="N459">
            <v>1.4318557049995195</v>
          </cell>
          <cell r="O459">
            <v>1.4322789011507042</v>
          </cell>
          <cell r="P459">
            <v>1.5370168063175076</v>
          </cell>
        </row>
        <row r="460">
          <cell r="B460" t="str">
            <v>CEN-EBAT</v>
          </cell>
          <cell r="C460" t="str">
            <v>VAR_fin</v>
          </cell>
          <cell r="D460" t="str">
            <v>ELC13</v>
          </cell>
          <cell r="E460">
            <v>2.3045000133563721E-3</v>
          </cell>
          <cell r="F460">
            <v>1.8421280849264259E-3</v>
          </cell>
          <cell r="G460">
            <v>2.2797942025797996E-3</v>
          </cell>
          <cell r="H460">
            <v>2.318909237418859E-3</v>
          </cell>
          <cell r="I460">
            <v>0.33217605214498647</v>
          </cell>
          <cell r="J460">
            <v>0.43835299248639331</v>
          </cell>
          <cell r="K460">
            <v>0.49931402658994867</v>
          </cell>
          <cell r="L460">
            <v>1.3903985281151678</v>
          </cell>
          <cell r="M460">
            <v>1.4070679964538384</v>
          </cell>
          <cell r="N460">
            <v>1.4318557049995195</v>
          </cell>
          <cell r="O460">
            <v>1.4322789011507042</v>
          </cell>
          <cell r="P460">
            <v>1.5370168063175076</v>
          </cell>
        </row>
        <row r="461">
          <cell r="B461" t="str">
            <v>CEN-EBAT</v>
          </cell>
          <cell r="C461" t="str">
            <v>VAR_ncap</v>
          </cell>
          <cell r="D461" t="str">
            <v>-</v>
          </cell>
          <cell r="E461">
            <v>3.4173499406419397E-4</v>
          </cell>
          <cell r="F461">
            <v>5.2375409929765204E-7</v>
          </cell>
          <cell r="G461">
            <v>1.80057188706791E-6</v>
          </cell>
          <cell r="H461">
            <v>9.1612402932635597E-5</v>
          </cell>
          <cell r="I461">
            <v>0.14564336351058599</v>
          </cell>
          <cell r="J461">
            <v>0.189593713744273</v>
          </cell>
          <cell r="K461">
            <v>7.0158249935577399E-2</v>
          </cell>
          <cell r="L461">
            <v>0.20035216336536901</v>
          </cell>
          <cell r="M461">
            <v>0.10336676288069099</v>
          </cell>
          <cell r="N461">
            <v>0.129271486938448</v>
          </cell>
          <cell r="O461">
            <v>0.18771686467933399</v>
          </cell>
          <cell r="P461">
            <v>6.0402464384288299E-2</v>
          </cell>
        </row>
        <row r="462">
          <cell r="B462" t="str">
            <v>CEN-EBAT</v>
          </cell>
          <cell r="C462" t="str">
            <v>VAR_cap</v>
          </cell>
          <cell r="D462" t="str">
            <v>-</v>
          </cell>
          <cell r="E462">
            <v>3.4173499406419397E-4</v>
          </cell>
          <cell r="F462">
            <v>3.4217710409570188E-4</v>
          </cell>
          <cell r="G462">
            <v>3.4377318709658515E-4</v>
          </cell>
          <cell r="H462">
            <v>3.4337345117914369E-4</v>
          </cell>
          <cell r="I462">
            <v>0.14573545880705899</v>
          </cell>
          <cell r="J462">
            <v>0.33525581634059565</v>
          </cell>
          <cell r="K462">
            <v>0.33526910005224669</v>
          </cell>
          <cell r="L462">
            <v>0.33527384410418182</v>
          </cell>
          <cell r="M462">
            <v>0.33527609155475557</v>
          </cell>
          <cell r="N462">
            <v>0.33528601311856016</v>
          </cell>
          <cell r="O462">
            <v>0.33529580613607834</v>
          </cell>
          <cell r="P462">
            <v>0.33535774933672591</v>
          </cell>
        </row>
        <row r="463">
          <cell r="B463" t="str">
            <v>ESOL-PV</v>
          </cell>
          <cell r="C463" t="str">
            <v>VAR_fout</v>
          </cell>
          <cell r="D463" t="str">
            <v>ELC35</v>
          </cell>
          <cell r="G463">
            <v>0.15619158581337575</v>
          </cell>
          <cell r="H463">
            <v>0.20414630046599894</v>
          </cell>
          <cell r="I463">
            <v>1.0480920272419652</v>
          </cell>
          <cell r="J463">
            <v>1.795452542281885</v>
          </cell>
          <cell r="K463">
            <v>4.603620259388415</v>
          </cell>
          <cell r="L463">
            <v>4.5638025857649422</v>
          </cell>
          <cell r="M463">
            <v>3.89460143205855</v>
          </cell>
          <cell r="N463">
            <v>2.9901419130727662</v>
          </cell>
          <cell r="O463">
            <v>3.6567086248661472E-2</v>
          </cell>
          <cell r="P463">
            <v>4.5330387745684132E-2</v>
          </cell>
        </row>
        <row r="464">
          <cell r="B464" t="str">
            <v>ESOL-PV</v>
          </cell>
          <cell r="C464" t="str">
            <v>VAR_fin</v>
          </cell>
          <cell r="D464" t="str">
            <v>SOL</v>
          </cell>
          <cell r="G464">
            <v>0.15619158581337575</v>
          </cell>
          <cell r="H464">
            <v>0.20414630046599894</v>
          </cell>
          <cell r="I464">
            <v>1.0480920272419652</v>
          </cell>
          <cell r="J464">
            <v>1.795452542281885</v>
          </cell>
          <cell r="K464">
            <v>4.603620259388415</v>
          </cell>
          <cell r="L464">
            <v>4.5638025857649422</v>
          </cell>
          <cell r="M464">
            <v>3.89460143205855</v>
          </cell>
          <cell r="N464">
            <v>2.9901419130727662</v>
          </cell>
          <cell r="O464">
            <v>3.6567086248661472E-2</v>
          </cell>
          <cell r="P464">
            <v>4.5330387745684132E-2</v>
          </cell>
        </row>
        <row r="465">
          <cell r="B465" t="str">
            <v>ESOL-PV</v>
          </cell>
          <cell r="C465" t="str">
            <v>VAR_fin</v>
          </cell>
          <cell r="D465" t="str">
            <v>SOLPVC</v>
          </cell>
          <cell r="G465">
            <v>0.156191585813376</v>
          </cell>
          <cell r="H465">
            <v>0.20414630046599899</v>
          </cell>
          <cell r="I465">
            <v>1.04809202724197</v>
          </cell>
          <cell r="J465">
            <v>1.7954525422818901</v>
          </cell>
          <cell r="K465">
            <v>4.6036202593884203</v>
          </cell>
          <cell r="L465">
            <v>4.5638025857649396</v>
          </cell>
          <cell r="M465">
            <v>3.89460143205855</v>
          </cell>
          <cell r="N465">
            <v>2.9901419130727702</v>
          </cell>
          <cell r="O465">
            <v>3.65670862486615E-2</v>
          </cell>
          <cell r="P465">
            <v>4.5330387745684098E-2</v>
          </cell>
        </row>
        <row r="466">
          <cell r="B466" t="str">
            <v>ESOL-PV</v>
          </cell>
          <cell r="C466" t="str">
            <v>VAR_ncap</v>
          </cell>
          <cell r="D466" t="str">
            <v>-</v>
          </cell>
          <cell r="G466">
            <v>4.4925110592782001E-2</v>
          </cell>
          <cell r="H466">
            <v>1.6591194267419299E-3</v>
          </cell>
          <cell r="I466">
            <v>0.19258051120421599</v>
          </cell>
          <cell r="J466">
            <v>0.170540689631315</v>
          </cell>
          <cell r="K466">
            <v>0.67829135497696202</v>
          </cell>
          <cell r="L466">
            <v>4.3565586596411404E-6</v>
          </cell>
          <cell r="M466">
            <v>4.01118810759463E-3</v>
          </cell>
          <cell r="N466">
            <v>1.5505120391989799E-5</v>
          </cell>
          <cell r="O466">
            <v>4.3135261939065903E-3</v>
          </cell>
          <cell r="P466">
            <v>2.0047250794824902E-3</v>
          </cell>
        </row>
        <row r="467">
          <cell r="B467" t="str">
            <v>ESOL-PV</v>
          </cell>
          <cell r="C467" t="str">
            <v>VAR_cap</v>
          </cell>
          <cell r="D467" t="str">
            <v>-</v>
          </cell>
          <cell r="G467">
            <v>4.4925110592782001E-2</v>
          </cell>
          <cell r="H467">
            <v>4.6584230019523901E-2</v>
          </cell>
          <cell r="I467">
            <v>0.23916474122374001</v>
          </cell>
          <cell r="J467">
            <v>0.40970543085505501</v>
          </cell>
          <cell r="K467">
            <v>1.0505029336579501</v>
          </cell>
          <cell r="L467">
            <v>1.0414169123711501</v>
          </cell>
          <cell r="M467">
            <v>0.88871156290314601</v>
          </cell>
          <cell r="N467">
            <v>0.68232240476360795</v>
          </cell>
          <cell r="O467">
            <v>8.3445759805528506E-3</v>
          </cell>
          <cell r="P467">
            <v>1.03449445013757E-2</v>
          </cell>
        </row>
        <row r="468">
          <cell r="B468" t="str">
            <v>ENUC_SMR_BMGL_IV</v>
          </cell>
          <cell r="C468" t="str">
            <v>VAR_fout</v>
          </cell>
          <cell r="D468" t="str">
            <v>LTH</v>
          </cell>
          <cell r="K468">
            <v>1.4975452232527874E-2</v>
          </cell>
          <cell r="L468">
            <v>4.6687182290980817E-2</v>
          </cell>
          <cell r="M468">
            <v>4.5781408945049229E-2</v>
          </cell>
          <cell r="N468">
            <v>3.9678615625917159E-2</v>
          </cell>
          <cell r="O468">
            <v>3.7250711365935718E-2</v>
          </cell>
          <cell r="P468">
            <v>3.4288145053181875E-2</v>
          </cell>
        </row>
        <row r="469">
          <cell r="B469" t="str">
            <v>ENUC_SMR_BMGL_IV</v>
          </cell>
          <cell r="C469" t="str">
            <v>VAR_fout</v>
          </cell>
          <cell r="D469" t="str">
            <v>ELC</v>
          </cell>
          <cell r="K469">
            <v>2.7300524312861917E-2</v>
          </cell>
          <cell r="L469">
            <v>7.7946361824485E-2</v>
          </cell>
          <cell r="M469">
            <v>8.1157107830179362E-2</v>
          </cell>
          <cell r="N469">
            <v>7.8836247810521107E-2</v>
          </cell>
          <cell r="O469">
            <v>8.2311721811930041E-2</v>
          </cell>
          <cell r="P469">
            <v>7.9739429411847293E-2</v>
          </cell>
        </row>
        <row r="470">
          <cell r="B470" t="str">
            <v>ENUC_SMR_BMGL_IV</v>
          </cell>
          <cell r="C470" t="str">
            <v>VAR_fin</v>
          </cell>
          <cell r="D470" t="str">
            <v>URN</v>
          </cell>
          <cell r="K470">
            <v>8.8991987585874163E-2</v>
          </cell>
          <cell r="L470">
            <v>0.25583205712033685</v>
          </cell>
          <cell r="M470">
            <v>0.26511282706930522</v>
          </cell>
          <cell r="N470">
            <v>0.2553998366839077</v>
          </cell>
          <cell r="O470">
            <v>0.26480235738368668</v>
          </cell>
          <cell r="P470">
            <v>0.25572539511774783</v>
          </cell>
        </row>
        <row r="471">
          <cell r="B471" t="str">
            <v>ENUC_SMR_BMGL_IV</v>
          </cell>
          <cell r="C471" t="str">
            <v>VAR_ncap</v>
          </cell>
          <cell r="D471" t="str">
            <v>-</v>
          </cell>
          <cell r="K471">
            <v>3.1658871233385798E-3</v>
          </cell>
          <cell r="L471">
            <v>1.5772590108936701E-7</v>
          </cell>
          <cell r="M471">
            <v>1.66216123552697E-7</v>
          </cell>
          <cell r="N471">
            <v>3.0828346158412997E-7</v>
          </cell>
          <cell r="O471">
            <v>1.5451540691048599E-6</v>
          </cell>
        </row>
        <row r="472">
          <cell r="B472" t="str">
            <v>ENUC_SMR_BMGL_IV</v>
          </cell>
          <cell r="C472" t="str">
            <v>VAR_cap</v>
          </cell>
          <cell r="D472" t="str">
            <v>-</v>
          </cell>
          <cell r="K472">
            <v>1.00362956018284E-3</v>
          </cell>
          <cell r="L472">
            <v>3.1658871233385798E-3</v>
          </cell>
          <cell r="M472">
            <v>3.1660883481218101E-3</v>
          </cell>
          <cell r="N472">
            <v>3.16621106536323E-3</v>
          </cell>
          <cell r="O472">
            <v>3.1670091838184099E-3</v>
          </cell>
          <cell r="P472">
            <v>3.16806450289392E-3</v>
          </cell>
        </row>
        <row r="473">
          <cell r="B473" t="str">
            <v>RHEM-SHSTG-CHPNGA</v>
          </cell>
          <cell r="C473" t="str">
            <v>VAR_fout</v>
          </cell>
          <cell r="D473" t="str">
            <v>RHEM_LTH_CHPNGA</v>
          </cell>
          <cell r="E473">
            <v>4.3228058503774869E-2</v>
          </cell>
          <cell r="F473">
            <v>4.7109021242810373E-5</v>
          </cell>
          <cell r="G473">
            <v>3.8171645917909592E-3</v>
          </cell>
          <cell r="H473">
            <v>3.1132232641231158E-2</v>
          </cell>
          <cell r="I473">
            <v>3.0309177278181186E-2</v>
          </cell>
          <cell r="J473">
            <v>1.9703806278563447E-2</v>
          </cell>
          <cell r="K473">
            <v>8.7162118898398996E-5</v>
          </cell>
          <cell r="L473">
            <v>1.3555814379391059E-4</v>
          </cell>
          <cell r="M473">
            <v>9.8134501864194064E-4</v>
          </cell>
          <cell r="N473">
            <v>1.545628909768168E-3</v>
          </cell>
          <cell r="O473">
            <v>1.2207624525580742E-3</v>
          </cell>
          <cell r="P473">
            <v>2.698468987964909E-3</v>
          </cell>
        </row>
        <row r="474">
          <cell r="B474" t="str">
            <v>RHEM-SHSTG-CHPNGA</v>
          </cell>
          <cell r="C474" t="str">
            <v>VAR_fout</v>
          </cell>
          <cell r="D474" t="str">
            <v>AUX_REM-CHPNGA_OUT</v>
          </cell>
          <cell r="E474">
            <v>4.3228058503774987E-2</v>
          </cell>
          <cell r="F474">
            <v>4.7077636152042458E-5</v>
          </cell>
          <cell r="G474">
            <v>3.8131925162532007E-3</v>
          </cell>
          <cell r="H474">
            <v>3.1132232641231158E-2</v>
          </cell>
          <cell r="I474">
            <v>3.0281345159468512E-2</v>
          </cell>
          <cell r="J474">
            <v>1.9703806278563513E-2</v>
          </cell>
          <cell r="K474">
            <v>8.7090966148278048E-5</v>
          </cell>
          <cell r="L474">
            <v>1.355581437939107E-4</v>
          </cell>
          <cell r="M474">
            <v>9.8134501864194151E-4</v>
          </cell>
          <cell r="N474">
            <v>1.5456289097681688E-3</v>
          </cell>
          <cell r="O474">
            <v>1.2207624525580755E-3</v>
          </cell>
          <cell r="P474">
            <v>2.6984689879649111E-3</v>
          </cell>
        </row>
        <row r="475">
          <cell r="B475" t="str">
            <v>RHEM-SHSTG-CHPNGA</v>
          </cell>
          <cell r="C475" t="str">
            <v>VAR_fin</v>
          </cell>
          <cell r="D475" t="str">
            <v>AUX_REM-CHPNGA_IN</v>
          </cell>
          <cell r="E475">
            <v>5.7640791492001034E-2</v>
          </cell>
          <cell r="F475">
            <v>6.1619758189293243E-5</v>
          </cell>
          <cell r="G475">
            <v>4.9255451985743262E-3</v>
          </cell>
          <cell r="H475">
            <v>3.891527742228397E-2</v>
          </cell>
          <cell r="I475">
            <v>3.6738098757661666E-2</v>
          </cell>
          <cell r="J475">
            <v>2.3180947635898043E-2</v>
          </cell>
          <cell r="K475">
            <v>7.2363779840846194E-5</v>
          </cell>
          <cell r="L475">
            <v>1.1647569842054445E-4</v>
          </cell>
          <cell r="M475">
            <v>1.0903979787890293E-3</v>
          </cell>
          <cell r="N475">
            <v>1.7181010417318143E-3</v>
          </cell>
          <cell r="O475">
            <v>1.3566784018698662E-3</v>
          </cell>
          <cell r="P475">
            <v>2.9993932255996999E-3</v>
          </cell>
        </row>
        <row r="476">
          <cell r="B476" t="str">
            <v>RHEM-SHSTG-CHPNGA</v>
          </cell>
          <cell r="C476" t="str">
            <v>VAR_fin</v>
          </cell>
          <cell r="D476" t="str">
            <v>RHEM_LTH_CHPNGA</v>
          </cell>
          <cell r="E476">
            <v>5.7640791492001034E-2</v>
          </cell>
          <cell r="F476">
            <v>6.1619758189293243E-5</v>
          </cell>
          <cell r="G476">
            <v>4.9255451985743262E-3</v>
          </cell>
          <cell r="H476">
            <v>3.891527742228397E-2</v>
          </cell>
          <cell r="I476">
            <v>3.6738098757661666E-2</v>
          </cell>
          <cell r="J476">
            <v>2.3180947635898043E-2</v>
          </cell>
          <cell r="K476">
            <v>7.2363779840846194E-5</v>
          </cell>
          <cell r="L476">
            <v>1.1647569842054445E-4</v>
          </cell>
          <cell r="M476">
            <v>1.0903979787890293E-3</v>
          </cell>
          <cell r="N476">
            <v>1.7181010417318143E-3</v>
          </cell>
          <cell r="O476">
            <v>1.3566784018698662E-3</v>
          </cell>
          <cell r="P476">
            <v>2.9993932255996999E-3</v>
          </cell>
        </row>
        <row r="477">
          <cell r="B477" t="str">
            <v>RHEM-SHSTG-CHPNGA</v>
          </cell>
          <cell r="C477" t="str">
            <v>VAR_ncap</v>
          </cell>
          <cell r="D477" t="str">
            <v>-</v>
          </cell>
          <cell r="E477">
            <v>3.2906332363219098E-3</v>
          </cell>
          <cell r="F477">
            <v>1.55504639823047E-5</v>
          </cell>
          <cell r="G477">
            <v>8.3194149330504698E-4</v>
          </cell>
          <cell r="H477">
            <v>1.1850180135443001E-2</v>
          </cell>
          <cell r="I477">
            <v>6.4088827045966504E-3</v>
          </cell>
          <cell r="J477">
            <v>7.8789091291143597E-5</v>
          </cell>
          <cell r="K477">
            <v>2.1363559541269999E-5</v>
          </cell>
          <cell r="L477">
            <v>1.6980670926938499E-3</v>
          </cell>
          <cell r="M477">
            <v>1.4562976870145799E-4</v>
          </cell>
          <cell r="N477">
            <v>1.7231517195976701E-3</v>
          </cell>
          <cell r="O477">
            <v>6.1451461344671902E-4</v>
          </cell>
          <cell r="P477">
            <v>3.6512349720306302E-3</v>
          </cell>
        </row>
        <row r="478">
          <cell r="B478" t="str">
            <v>RHEM-SHSTG-CHPNGA</v>
          </cell>
          <cell r="C478" t="str">
            <v>VAR_cap</v>
          </cell>
          <cell r="D478" t="str">
            <v>-</v>
          </cell>
          <cell r="E478">
            <v>3.2906332363219098E-3</v>
          </cell>
          <cell r="F478">
            <v>3.3009692693791084E-3</v>
          </cell>
          <cell r="G478">
            <v>4.1228685087310061E-3</v>
          </cell>
          <cell r="H478">
            <v>1.5959203558950748E-2</v>
          </cell>
          <cell r="I478">
            <v>1.9927571858581385E-2</v>
          </cell>
          <cell r="J478">
            <v>9.5592320373454782E-3</v>
          </cell>
          <cell r="K478">
            <v>2.0914881318455005E-3</v>
          </cell>
          <cell r="L478">
            <v>1.7791720410717717E-3</v>
          </cell>
          <cell r="M478">
            <v>1.8533494439895745E-3</v>
          </cell>
          <cell r="N478">
            <v>3.5385350671717076E-3</v>
          </cell>
          <cell r="O478">
            <v>2.6960946928834559E-3</v>
          </cell>
          <cell r="P478">
            <v>5.9633987905835864E-3</v>
          </cell>
        </row>
        <row r="479">
          <cell r="B479" t="str">
            <v>RHNS-ESOLPV</v>
          </cell>
          <cell r="C479" t="str">
            <v>VAR_fout</v>
          </cell>
          <cell r="D479" t="str">
            <v>RHNS_SOL_ELC</v>
          </cell>
          <cell r="F479">
            <v>6.8310990889225381E-6</v>
          </cell>
          <cell r="G479">
            <v>5.602853119397363E-4</v>
          </cell>
          <cell r="H479">
            <v>1.0865714036636174E-3</v>
          </cell>
          <cell r="I479">
            <v>1.143904379716798E-3</v>
          </cell>
          <cell r="J479">
            <v>1.2024959952241612E-3</v>
          </cell>
          <cell r="K479">
            <v>1.2641340635574205E-3</v>
          </cell>
          <cell r="L479">
            <v>1.3292900348128079E-3</v>
          </cell>
          <cell r="M479">
            <v>1.3977893628763392E-3</v>
          </cell>
          <cell r="N479">
            <v>1.4710813349810424E-3</v>
          </cell>
          <cell r="O479">
            <v>1.5490607102387334E-3</v>
          </cell>
          <cell r="P479">
            <v>1.9111843181361958E-3</v>
          </cell>
        </row>
        <row r="480">
          <cell r="B480" t="str">
            <v>RHNS-ESOLPV</v>
          </cell>
          <cell r="C480" t="str">
            <v>VAR_fin</v>
          </cell>
          <cell r="D480" t="str">
            <v>SOL</v>
          </cell>
          <cell r="F480">
            <v>6.8310990889225381E-6</v>
          </cell>
          <cell r="G480">
            <v>5.602853119397363E-4</v>
          </cell>
          <cell r="H480">
            <v>1.0865714036636174E-3</v>
          </cell>
          <cell r="I480">
            <v>1.143904379716798E-3</v>
          </cell>
          <cell r="J480">
            <v>1.2024959952241612E-3</v>
          </cell>
          <cell r="K480">
            <v>1.2641340635574205E-3</v>
          </cell>
          <cell r="L480">
            <v>1.3292900348128079E-3</v>
          </cell>
          <cell r="M480">
            <v>1.3977893628763392E-3</v>
          </cell>
          <cell r="N480">
            <v>1.4710813349810424E-3</v>
          </cell>
          <cell r="O480">
            <v>1.5490607102387334E-3</v>
          </cell>
          <cell r="P480">
            <v>1.9111843181361958E-3</v>
          </cell>
        </row>
        <row r="481">
          <cell r="B481" t="str">
            <v>RHNS-ESOLPV</v>
          </cell>
          <cell r="C481" t="str">
            <v>VAR_fin</v>
          </cell>
          <cell r="D481" t="str">
            <v>SOLPVC</v>
          </cell>
          <cell r="F481">
            <v>6.8310990889225398E-6</v>
          </cell>
          <cell r="G481">
            <v>5.6028531193973695E-4</v>
          </cell>
          <cell r="H481">
            <v>1.08657140366362E-3</v>
          </cell>
          <cell r="I481">
            <v>1.1439043797167999E-3</v>
          </cell>
          <cell r="J481">
            <v>1.2024959952241601E-3</v>
          </cell>
          <cell r="K481">
            <v>1.2641340635574201E-3</v>
          </cell>
          <cell r="L481">
            <v>1.3292900348128101E-3</v>
          </cell>
          <cell r="M481">
            <v>1.3977893628763401E-3</v>
          </cell>
          <cell r="N481">
            <v>1.47108133498104E-3</v>
          </cell>
          <cell r="O481">
            <v>1.5490607102387299E-3</v>
          </cell>
          <cell r="P481">
            <v>1.9111843181361999E-3</v>
          </cell>
        </row>
        <row r="482">
          <cell r="B482" t="str">
            <v>RHNS-ESOLPV</v>
          </cell>
          <cell r="C482" t="str">
            <v>VAR_ncap</v>
          </cell>
          <cell r="D482" t="str">
            <v>-</v>
          </cell>
          <cell r="F482">
            <v>2.40006659723328E-6</v>
          </cell>
          <cell r="G482">
            <v>1.7641336855482001E-4</v>
          </cell>
          <cell r="H482">
            <v>1.34500732434583E-4</v>
          </cell>
          <cell r="I482">
            <v>1.6434612611803502E-5</v>
          </cell>
          <cell r="J482">
            <v>1.7886637796870501E-5</v>
          </cell>
          <cell r="K482">
            <v>2.07028180840693E-4</v>
          </cell>
          <cell r="L482">
            <v>1.41904576650531E-4</v>
          </cell>
          <cell r="M482">
            <v>3.35938224670834E-5</v>
          </cell>
          <cell r="N482">
            <v>4.16420105248917E-5</v>
          </cell>
          <cell r="O482">
            <v>2.2957902589838399E-4</v>
          </cell>
          <cell r="P482">
            <v>2.46414356197861E-4</v>
          </cell>
        </row>
        <row r="483">
          <cell r="B483" t="str">
            <v>RHNS-ESOLPV</v>
          </cell>
          <cell r="C483" t="str">
            <v>VAR_cap</v>
          </cell>
          <cell r="D483" t="str">
            <v>-</v>
          </cell>
          <cell r="F483">
            <v>2.40006659723328E-6</v>
          </cell>
          <cell r="G483">
            <v>1.7881343515205301E-4</v>
          </cell>
          <cell r="H483">
            <v>3.1331416758663698E-4</v>
          </cell>
          <cell r="I483">
            <v>3.2974878019844002E-4</v>
          </cell>
          <cell r="J483">
            <v>3.46710792597492E-4</v>
          </cell>
          <cell r="K483">
            <v>3.6445826526825502E-4</v>
          </cell>
          <cell r="L483">
            <v>3.8325400789989799E-4</v>
          </cell>
          <cell r="M483">
            <v>4.0303221916133101E-4</v>
          </cell>
          <cell r="N483">
            <v>4.2416859048319901E-4</v>
          </cell>
          <cell r="O483">
            <v>4.4671943554089002E-4</v>
          </cell>
          <cell r="P483">
            <v>5.5122921508822E-4</v>
          </cell>
        </row>
        <row r="484">
          <cell r="B484" t="str">
            <v>RHSA-WHSTG-CHP</v>
          </cell>
          <cell r="C484" t="str">
            <v>VAR_fout</v>
          </cell>
          <cell r="D484" t="str">
            <v>AUX_RHSA-CHP_OUT</v>
          </cell>
          <cell r="E484">
            <v>8.0381906527665574</v>
          </cell>
          <cell r="F484">
            <v>5.6281919706977587E-5</v>
          </cell>
          <cell r="G484">
            <v>1.6861048490515635E-3</v>
          </cell>
          <cell r="H484">
            <v>1.8679690737072778</v>
          </cell>
          <cell r="I484">
            <v>2.1439358559906743</v>
          </cell>
          <cell r="J484">
            <v>1.6501506165786481</v>
          </cell>
          <cell r="K484">
            <v>0.20433230830164437</v>
          </cell>
          <cell r="L484">
            <v>9.4558021793617678E-2</v>
          </cell>
          <cell r="M484">
            <v>0.38556866938951628</v>
          </cell>
          <cell r="N484">
            <v>0.58130492145197665</v>
          </cell>
          <cell r="O484">
            <v>0.19172980343705479</v>
          </cell>
          <cell r="P484">
            <v>2.3800668859664582</v>
          </cell>
        </row>
        <row r="485">
          <cell r="B485" t="str">
            <v>RHSA-WHSTG-CHP</v>
          </cell>
          <cell r="C485" t="str">
            <v>VAR_fout</v>
          </cell>
          <cell r="D485" t="str">
            <v>RHSA_LTH</v>
          </cell>
          <cell r="E485">
            <v>8.0381906527665361</v>
          </cell>
          <cell r="F485">
            <v>5.6319440986782085E-5</v>
          </cell>
          <cell r="G485">
            <v>1.6878612082693218E-3</v>
          </cell>
          <cell r="H485">
            <v>1.8679690737072778</v>
          </cell>
          <cell r="I485">
            <v>2.1459063852700724</v>
          </cell>
          <cell r="J485">
            <v>1.6501506165786424</v>
          </cell>
          <cell r="K485">
            <v>0.20449924646202092</v>
          </cell>
          <cell r="L485">
            <v>9.4558021793617511E-2</v>
          </cell>
          <cell r="M485">
            <v>0.38556866938951578</v>
          </cell>
          <cell r="N485">
            <v>0.5813049214519761</v>
          </cell>
          <cell r="O485">
            <v>0.19172980343705454</v>
          </cell>
          <cell r="P485">
            <v>2.3800668859664573</v>
          </cell>
        </row>
        <row r="486">
          <cell r="B486" t="str">
            <v>RHSA-WHSTG-CHP</v>
          </cell>
          <cell r="C486" t="str">
            <v>VAR_fin</v>
          </cell>
          <cell r="D486" t="str">
            <v>RHSA_LTH</v>
          </cell>
          <cell r="E486">
            <v>10.717587537022098</v>
          </cell>
          <cell r="F486">
            <v>6.9518352694104683E-5</v>
          </cell>
          <cell r="G486">
            <v>2.1797385957042768E-3</v>
          </cell>
          <cell r="H486">
            <v>2.3349627687646195</v>
          </cell>
          <cell r="I486">
            <v>2.6011002640747041</v>
          </cell>
          <cell r="J486">
            <v>1.941354688943753</v>
          </cell>
          <cell r="K486">
            <v>0.2337148985992081</v>
          </cell>
          <cell r="L486">
            <v>0.10506642867921394</v>
          </cell>
          <cell r="M486">
            <v>0.42841063613812619</v>
          </cell>
          <cell r="N486">
            <v>0.64589632005310527</v>
          </cell>
          <cell r="O486">
            <v>0.2130346993770704</v>
          </cell>
          <cell r="P486">
            <v>2.6445216846427759</v>
          </cell>
        </row>
        <row r="487">
          <cell r="B487" t="str">
            <v>RHSA-WHSTG-CHP</v>
          </cell>
          <cell r="C487" t="str">
            <v>VAR_fin</v>
          </cell>
          <cell r="D487" t="str">
            <v>AUX_RHSA-CHP_IN</v>
          </cell>
          <cell r="E487">
            <v>10.717587537022098</v>
          </cell>
          <cell r="F487">
            <v>6.9518352694104683E-5</v>
          </cell>
          <cell r="G487">
            <v>2.1797385957042768E-3</v>
          </cell>
          <cell r="H487">
            <v>2.3349627687646195</v>
          </cell>
          <cell r="I487">
            <v>2.6011002640747041</v>
          </cell>
          <cell r="J487">
            <v>1.941354688943753</v>
          </cell>
          <cell r="K487">
            <v>0.2337148985992081</v>
          </cell>
          <cell r="L487">
            <v>0.10506642867921394</v>
          </cell>
          <cell r="M487">
            <v>0.42841063613812619</v>
          </cell>
          <cell r="N487">
            <v>0.64589632005310527</v>
          </cell>
          <cell r="O487">
            <v>0.2130346993770704</v>
          </cell>
          <cell r="P487">
            <v>2.6445216846427759</v>
          </cell>
        </row>
        <row r="488">
          <cell r="B488" t="str">
            <v>RHSA-WHSTG-CHP</v>
          </cell>
          <cell r="C488" t="str">
            <v>VAR_ncap</v>
          </cell>
          <cell r="D488" t="str">
            <v>-</v>
          </cell>
          <cell r="E488">
            <v>0.50909757943248601</v>
          </cell>
          <cell r="F488">
            <v>8.1925037379477208E-6</v>
          </cell>
          <cell r="G488">
            <v>1.3921838648638E-5</v>
          </cell>
          <cell r="H488">
            <v>3.4950076165625499E-5</v>
          </cell>
          <cell r="I488">
            <v>0.105291465091037</v>
          </cell>
          <cell r="J488">
            <v>2.4533614531855599E-4</v>
          </cell>
          <cell r="K488">
            <v>3.0059998018026899E-5</v>
          </cell>
          <cell r="L488">
            <v>1.9811415777895702E-2</v>
          </cell>
          <cell r="M488">
            <v>1.20384106659501E-2</v>
          </cell>
          <cell r="N488">
            <v>5.4348362273343503E-3</v>
          </cell>
          <cell r="O488">
            <v>1.6052624630831299E-4</v>
          </cell>
          <cell r="P488">
            <v>0.14543837244442701</v>
          </cell>
        </row>
        <row r="489">
          <cell r="B489" t="str">
            <v>RHSA-WHSTG-CHP</v>
          </cell>
          <cell r="C489" t="str">
            <v>VAR_cap</v>
          </cell>
          <cell r="D489" t="str">
            <v>-</v>
          </cell>
          <cell r="E489">
            <v>0.50978194760869799</v>
          </cell>
          <cell r="F489">
            <v>0.11855884319928689</v>
          </cell>
          <cell r="G489">
            <v>0.11850478632735389</v>
          </cell>
          <cell r="H489">
            <v>0.11849214369716521</v>
          </cell>
          <cell r="I489">
            <v>0.13604118568282803</v>
          </cell>
          <cell r="J489">
            <v>0.10470660337988866</v>
          </cell>
          <cell r="K489">
            <v>7.4653538362988797E-2</v>
          </cell>
          <cell r="L489">
            <v>2.0047755293080501E-2</v>
          </cell>
          <cell r="M489">
            <v>3.1876452903654678E-2</v>
          </cell>
          <cell r="N489">
            <v>3.7261940545860767E-2</v>
          </cell>
          <cell r="O489">
            <v>1.7145085538498517E-2</v>
          </cell>
          <cell r="P489">
            <v>0.15100755014845163</v>
          </cell>
        </row>
        <row r="490">
          <cell r="B490" t="str">
            <v>G-INTC-SER</v>
          </cell>
          <cell r="C490" t="str">
            <v>VAR_fout</v>
          </cell>
          <cell r="D490" t="str">
            <v>ELC35</v>
          </cell>
          <cell r="E490">
            <v>51.168972924738888</v>
          </cell>
          <cell r="F490">
            <v>2.0560446042944629E-3</v>
          </cell>
          <cell r="G490">
            <v>2.9859605823200899E-3</v>
          </cell>
          <cell r="H490">
            <v>1.1736155451932168E-3</v>
          </cell>
          <cell r="I490">
            <v>2.1431044966447026E-3</v>
          </cell>
          <cell r="J490">
            <v>1.8255643269738081E-3</v>
          </cell>
          <cell r="K490">
            <v>2.0808965102164837E-3</v>
          </cell>
          <cell r="L490">
            <v>5.6115595734033121E-3</v>
          </cell>
          <cell r="M490">
            <v>1.538593801010592E-2</v>
          </cell>
          <cell r="N490">
            <v>7.5270620095465299E-2</v>
          </cell>
          <cell r="O490">
            <v>0.14500906651555323</v>
          </cell>
          <cell r="P490">
            <v>0.17436459723350312</v>
          </cell>
        </row>
        <row r="491">
          <cell r="B491" t="str">
            <v>G-INTC-SER</v>
          </cell>
          <cell r="C491" t="str">
            <v>VAR_fout</v>
          </cell>
          <cell r="D491" t="str">
            <v>SCOM_ELC</v>
          </cell>
          <cell r="E491">
            <v>59.975343722343894</v>
          </cell>
          <cell r="F491">
            <v>58.583080731946325</v>
          </cell>
          <cell r="G491">
            <v>62.143539451052881</v>
          </cell>
          <cell r="H491">
            <v>63.534242697403975</v>
          </cell>
          <cell r="I491">
            <v>62.884408241237487</v>
          </cell>
          <cell r="J491">
            <v>64.27941082791051</v>
          </cell>
          <cell r="K491">
            <v>67.257096477525437</v>
          </cell>
          <cell r="L491">
            <v>71.517021125832088</v>
          </cell>
          <cell r="M491">
            <v>72.775630803834972</v>
          </cell>
          <cell r="N491">
            <v>72.302778498618423</v>
          </cell>
          <cell r="O491">
            <v>70.794551462392448</v>
          </cell>
          <cell r="P491">
            <v>70.19338374193002</v>
          </cell>
        </row>
        <row r="492">
          <cell r="B492" t="str">
            <v>G-INTC-SER</v>
          </cell>
          <cell r="C492" t="str">
            <v>VAR_fin</v>
          </cell>
          <cell r="D492" t="str">
            <v>ELC5</v>
          </cell>
          <cell r="E492">
            <v>111.14431541766936</v>
          </cell>
          <cell r="F492">
            <v>58.585136776550584</v>
          </cell>
          <cell r="G492">
            <v>62.146525411635238</v>
          </cell>
          <cell r="H492">
            <v>63.535416312949174</v>
          </cell>
          <cell r="I492">
            <v>62.886551345734134</v>
          </cell>
          <cell r="J492">
            <v>64.281236392237503</v>
          </cell>
          <cell r="K492">
            <v>67.259177374035616</v>
          </cell>
          <cell r="L492">
            <v>71.522632685405554</v>
          </cell>
          <cell r="M492">
            <v>72.791016741845098</v>
          </cell>
          <cell r="N492">
            <v>72.378049118713832</v>
          </cell>
          <cell r="O492">
            <v>70.939560528907947</v>
          </cell>
          <cell r="P492">
            <v>70.367748339163583</v>
          </cell>
        </row>
        <row r="493">
          <cell r="B493" t="str">
            <v>G-INTC-SER</v>
          </cell>
          <cell r="C493" t="str">
            <v>VAR_ncap</v>
          </cell>
          <cell r="D493" t="str">
            <v>-</v>
          </cell>
          <cell r="E493">
            <v>2.3274901262723901E-8</v>
          </cell>
          <cell r="F493">
            <v>2.2960444369075401E-8</v>
          </cell>
          <cell r="G493">
            <v>2.51470108896976E-8</v>
          </cell>
          <cell r="H493">
            <v>2.83563477033587E-8</v>
          </cell>
          <cell r="I493">
            <v>4.6054817488978802E-8</v>
          </cell>
          <cell r="J493">
            <v>5.5718112494575503E-8</v>
          </cell>
          <cell r="K493">
            <v>7.2104692287523498E-8</v>
          </cell>
          <cell r="L493">
            <v>1.00336677850174E-7</v>
          </cell>
          <cell r="M493">
            <v>1.2588629057224401E-7</v>
          </cell>
          <cell r="N493">
            <v>2.3078438635191501E-7</v>
          </cell>
          <cell r="O493">
            <v>4.2378213243811499E-7</v>
          </cell>
        </row>
        <row r="494">
          <cell r="B494" t="str">
            <v>G-INTC-SER</v>
          </cell>
          <cell r="C494" t="str">
            <v>VAR_cap</v>
          </cell>
          <cell r="D494" t="str">
            <v>-</v>
          </cell>
          <cell r="E494">
            <v>4.3683888589490198</v>
          </cell>
          <cell r="F494">
            <v>4.3683888665165549</v>
          </cell>
          <cell r="G494">
            <v>4.3683889051843652</v>
          </cell>
          <cell r="H494">
            <v>4.368388945932737</v>
          </cell>
          <cell r="I494">
            <v>4.3683889697785476</v>
          </cell>
          <cell r="J494">
            <v>4.3683890262079386</v>
          </cell>
          <cell r="K494">
            <v>4.3683890951782702</v>
          </cell>
          <cell r="L494">
            <v>4.3683891325653468</v>
          </cell>
          <cell r="M494">
            <v>4.3683893021633198</v>
          </cell>
          <cell r="N494">
            <v>4.3683894143653204</v>
          </cell>
          <cell r="O494">
            <v>4.368389793619138</v>
          </cell>
          <cell r="P494">
            <v>4.3683900133548335</v>
          </cell>
        </row>
        <row r="495">
          <cell r="B495" t="str">
            <v>CHPWOD</v>
          </cell>
          <cell r="C495" t="str">
            <v>VAR_fout</v>
          </cell>
          <cell r="D495" t="str">
            <v>ELC35</v>
          </cell>
          <cell r="E495">
            <v>0.1891906746307194</v>
          </cell>
          <cell r="F495">
            <v>1.7849572758892211E-4</v>
          </cell>
          <cell r="G495">
            <v>1.0154581839157208E-2</v>
          </cell>
          <cell r="H495">
            <v>1.0081600407104436E-3</v>
          </cell>
          <cell r="I495">
            <v>2.8679950522797312E-3</v>
          </cell>
          <cell r="J495">
            <v>0.52579996818420305</v>
          </cell>
          <cell r="K495">
            <v>0.48067267515369655</v>
          </cell>
          <cell r="L495">
            <v>0.84735638500227495</v>
          </cell>
          <cell r="M495">
            <v>0.96583851687547762</v>
          </cell>
          <cell r="N495">
            <v>0.98568304802267648</v>
          </cell>
          <cell r="O495">
            <v>0.98548479153352975</v>
          </cell>
          <cell r="P495">
            <v>0.98557612796615368</v>
          </cell>
        </row>
        <row r="496">
          <cell r="B496" t="str">
            <v>CHPWOD</v>
          </cell>
          <cell r="C496" t="str">
            <v>VAR_fout</v>
          </cell>
          <cell r="D496" t="str">
            <v>LTH</v>
          </cell>
          <cell r="E496">
            <v>0.49476856438911404</v>
          </cell>
          <cell r="F496">
            <v>4.6679930213865627E-4</v>
          </cell>
          <cell r="G496">
            <v>2.6556107420929911E-2</v>
          </cell>
          <cell r="H496">
            <v>2.6365247493852131E-3</v>
          </cell>
          <cell r="I496">
            <v>7.5003368821494731E-3</v>
          </cell>
          <cell r="J496">
            <v>1.3750640507103449</v>
          </cell>
          <cell r="K496">
            <v>1.2570478428235046</v>
          </cell>
          <cell r="L496">
            <v>2.2159934835680883</v>
          </cell>
          <cell r="M496">
            <v>2.5258461462698261</v>
          </cell>
          <cell r="N496">
            <v>2.5777432612087057</v>
          </cell>
          <cell r="O496">
            <v>2.5772247838645828</v>
          </cell>
          <cell r="P496">
            <v>2.5774636455089732</v>
          </cell>
        </row>
        <row r="497">
          <cell r="B497" t="str">
            <v>CHPWOD</v>
          </cell>
          <cell r="C497" t="str">
            <v>VAR_fin</v>
          </cell>
          <cell r="D497" t="str">
            <v>EWOD</v>
          </cell>
          <cell r="E497">
            <v>0.77580080771366566</v>
          </cell>
          <cell r="F497">
            <v>8.2059855771878366E-4</v>
          </cell>
          <cell r="G497">
            <v>3.9705972500338776E-2</v>
          </cell>
          <cell r="H497">
            <v>4.1613946130293266E-3</v>
          </cell>
          <cell r="I497">
            <v>1.082475459129683E-2</v>
          </cell>
          <cell r="J497">
            <v>1.7178787200509049</v>
          </cell>
          <cell r="K497">
            <v>1.5734506468334908</v>
          </cell>
          <cell r="L497">
            <v>2.7684868533924618</v>
          </cell>
          <cell r="M497">
            <v>3.1560939590328529</v>
          </cell>
          <cell r="N497">
            <v>3.2240374649720618</v>
          </cell>
          <cell r="O497">
            <v>3.2211985242585386</v>
          </cell>
          <cell r="P497">
            <v>3.2257011848449246</v>
          </cell>
        </row>
        <row r="498">
          <cell r="B498" t="str">
            <v>CHPWOD</v>
          </cell>
          <cell r="C498" t="str">
            <v>VAR_ncap</v>
          </cell>
          <cell r="D498" t="str">
            <v>-</v>
          </cell>
          <cell r="F498">
            <v>8.4418907904626797E-8</v>
          </cell>
          <cell r="G498">
            <v>3.4647225412194702E-4</v>
          </cell>
          <cell r="H498">
            <v>2.18652685792767E-7</v>
          </cell>
          <cell r="I498">
            <v>1.41157167207234E-4</v>
          </cell>
          <cell r="J498">
            <v>4.4278948279037902E-2</v>
          </cell>
          <cell r="K498">
            <v>4.1298526340522301E-7</v>
          </cell>
          <cell r="L498">
            <v>3.7352110658233199E-6</v>
          </cell>
          <cell r="M498">
            <v>1.16338605385016E-2</v>
          </cell>
          <cell r="N498">
            <v>3.6530459118204697E-2</v>
          </cell>
          <cell r="O498">
            <v>8.8155567865681496E-3</v>
          </cell>
          <cell r="P498">
            <v>1.0595640088371299E-6</v>
          </cell>
        </row>
        <row r="499">
          <cell r="B499" t="str">
            <v>CHPWOD</v>
          </cell>
          <cell r="C499" t="str">
            <v>VAR_cap</v>
          </cell>
          <cell r="D499" t="str">
            <v>-</v>
          </cell>
          <cell r="E499">
            <v>7.0750432895394996E-3</v>
          </cell>
          <cell r="F499">
            <v>3.2578754450708625E-5</v>
          </cell>
          <cell r="G499">
            <v>3.7888729308285102E-4</v>
          </cell>
          <cell r="H499">
            <v>1.8384955568694072E-4</v>
          </cell>
          <cell r="I499">
            <v>3.2474192778206897E-4</v>
          </cell>
          <cell r="J499">
            <v>4.460331641350064E-2</v>
          </cell>
          <cell r="K499">
            <v>3.5151264269304046E-2</v>
          </cell>
          <cell r="L499">
            <v>3.5154151227879953E-2</v>
          </cell>
          <cell r="M499">
            <v>4.2130068710106452E-2</v>
          </cell>
          <cell r="N499">
            <v>4.8167895628979489E-2</v>
          </cell>
          <cell r="O499">
            <v>5.6982802328816168E-2</v>
          </cell>
          <cell r="P499">
            <v>5.5514615125183159E-2</v>
          </cell>
        </row>
        <row r="500">
          <cell r="B500" t="str">
            <v>D-EH2R</v>
          </cell>
          <cell r="C500" t="str">
            <v>VAR_fout</v>
          </cell>
          <cell r="D500" t="str">
            <v>EH2</v>
          </cell>
          <cell r="J500">
            <v>2.4228764051945795E-2</v>
          </cell>
          <cell r="K500">
            <v>3.6969320872457266E-2</v>
          </cell>
          <cell r="L500">
            <v>2.8781903594072848E-2</v>
          </cell>
          <cell r="M500">
            <v>1.3045432710396878E-2</v>
          </cell>
          <cell r="N500">
            <v>7.3450428894301098E-3</v>
          </cell>
          <cell r="O500">
            <v>5.9640995554822544E-3</v>
          </cell>
          <cell r="P500">
            <v>1.1074125066442024E-2</v>
          </cell>
        </row>
        <row r="501">
          <cell r="B501" t="str">
            <v>D-EH2R</v>
          </cell>
          <cell r="C501" t="str">
            <v>VAR_fin</v>
          </cell>
          <cell r="D501" t="str">
            <v>H2</v>
          </cell>
          <cell r="J501">
            <v>2.4228764051945795E-2</v>
          </cell>
          <cell r="K501">
            <v>3.6969320872457266E-2</v>
          </cell>
          <cell r="L501">
            <v>2.8781903594072848E-2</v>
          </cell>
          <cell r="M501">
            <v>1.3045432710396878E-2</v>
          </cell>
          <cell r="N501">
            <v>7.3450428894301098E-3</v>
          </cell>
          <cell r="O501">
            <v>5.9640995554822544E-3</v>
          </cell>
          <cell r="P501">
            <v>1.1074125066442024E-2</v>
          </cell>
        </row>
        <row r="502">
          <cell r="B502" t="str">
            <v>D-EH2R</v>
          </cell>
          <cell r="C502" t="str">
            <v>VAR_ncap</v>
          </cell>
          <cell r="D502" t="str">
            <v>-</v>
          </cell>
          <cell r="I502">
            <v>4.8889632220307995E-7</v>
          </cell>
          <cell r="J502">
            <v>1.44140522777191E-3</v>
          </cell>
          <cell r="K502">
            <v>1.47898262368529E-3</v>
          </cell>
          <cell r="L502">
            <v>1.12786300697244E-4</v>
          </cell>
          <cell r="M502">
            <v>4.0662626166937301E-4</v>
          </cell>
          <cell r="N502">
            <v>4.3697360980282502E-5</v>
          </cell>
          <cell r="O502">
            <v>2.8189135032975602E-4</v>
          </cell>
          <cell r="P502">
            <v>2.9595343081533599E-4</v>
          </cell>
        </row>
        <row r="503">
          <cell r="B503" t="str">
            <v>D-EH2R</v>
          </cell>
          <cell r="C503" t="str">
            <v>VAR_cap</v>
          </cell>
          <cell r="D503" t="str">
            <v>-</v>
          </cell>
          <cell r="I503">
            <v>4.8889632220307995E-7</v>
          </cell>
          <cell r="J503">
            <v>1.4415078945024999E-3</v>
          </cell>
          <cell r="K503">
            <v>1.47898262368529E-3</v>
          </cell>
          <cell r="L503">
            <v>1.5917689243825301E-3</v>
          </cell>
          <cell r="M503">
            <v>6.6811543825630001E-4</v>
          </cell>
          <cell r="N503">
            <v>3.5240075002463197E-4</v>
          </cell>
          <cell r="O503">
            <v>2.8963111094801699E-4</v>
          </cell>
          <cell r="P503">
            <v>5.7784478114509196E-4</v>
          </cell>
        </row>
        <row r="504">
          <cell r="B504" t="str">
            <v>G-INTC1</v>
          </cell>
          <cell r="C504" t="str">
            <v>VAR_fout</v>
          </cell>
          <cell r="D504" t="str">
            <v>ELC13</v>
          </cell>
          <cell r="E504">
            <v>124.98115332096727</v>
          </cell>
          <cell r="F504">
            <v>139.86658278292117</v>
          </cell>
          <cell r="G504">
            <v>123.61806663725288</v>
          </cell>
          <cell r="H504">
            <v>113.9950518129609</v>
          </cell>
          <cell r="I504">
            <v>128.29493370505949</v>
          </cell>
          <cell r="J504">
            <v>128.91111422567101</v>
          </cell>
          <cell r="K504">
            <v>130.91723585480941</v>
          </cell>
          <cell r="L504">
            <v>150.97882402517013</v>
          </cell>
          <cell r="M504">
            <v>150.45793895964346</v>
          </cell>
          <cell r="N504">
            <v>153.65110490656201</v>
          </cell>
          <cell r="O504">
            <v>149.82087627293413</v>
          </cell>
          <cell r="P504">
            <v>144.33535478970705</v>
          </cell>
        </row>
        <row r="505">
          <cell r="B505" t="str">
            <v>G-INTC1</v>
          </cell>
          <cell r="C505" t="str">
            <v>VAR_fin</v>
          </cell>
          <cell r="D505" t="str">
            <v>ELC</v>
          </cell>
          <cell r="E505">
            <v>126.29733451788513</v>
          </cell>
          <cell r="F505">
            <v>143.49190151660972</v>
          </cell>
          <cell r="G505">
            <v>126.54692501034799</v>
          </cell>
          <cell r="H505">
            <v>116.2752365897578</v>
          </cell>
          <cell r="I505">
            <v>130.39110447261589</v>
          </cell>
          <cell r="J505">
            <v>130.54842862052087</v>
          </cell>
          <cell r="K505">
            <v>132.10720557935915</v>
          </cell>
          <cell r="L505">
            <v>151.80973896911718</v>
          </cell>
          <cell r="M505">
            <v>151.28598720233083</v>
          </cell>
          <cell r="N505">
            <v>154.49672680118974</v>
          </cell>
          <cell r="O505">
            <v>150.64541842852574</v>
          </cell>
          <cell r="P505">
            <v>145.12970726932815</v>
          </cell>
        </row>
        <row r="506">
          <cell r="B506" t="str">
            <v>G-INTC1</v>
          </cell>
          <cell r="C506" t="str">
            <v>VAR_ncap</v>
          </cell>
          <cell r="D506" t="str">
            <v>-</v>
          </cell>
          <cell r="E506">
            <v>4.20586450907985E-8</v>
          </cell>
          <cell r="F506">
            <v>4.1702405941925703E-8</v>
          </cell>
          <cell r="G506">
            <v>4.6375286658470001E-8</v>
          </cell>
          <cell r="H506">
            <v>5.6375524406752297E-8</v>
          </cell>
          <cell r="I506">
            <v>7.2629268223993496E-8</v>
          </cell>
          <cell r="J506">
            <v>1.0397470950623E-7</v>
          </cell>
          <cell r="K506">
            <v>1.2406285156571499E-7</v>
          </cell>
          <cell r="L506">
            <v>1.9210377265080999E-7</v>
          </cell>
          <cell r="M506">
            <v>2.8426245753209699E-7</v>
          </cell>
          <cell r="N506">
            <v>9.915133925348609E-7</v>
          </cell>
        </row>
        <row r="507">
          <cell r="B507" t="str">
            <v>G-INTC1</v>
          </cell>
          <cell r="C507" t="str">
            <v>VAR_cap</v>
          </cell>
          <cell r="D507" t="str">
            <v>-</v>
          </cell>
          <cell r="E507">
            <v>15.305609183965201</v>
          </cell>
          <cell r="F507">
            <v>15.305609183965201</v>
          </cell>
          <cell r="G507">
            <v>15.305609183965201</v>
          </cell>
          <cell r="H507">
            <v>15.30560922409941</v>
          </cell>
          <cell r="I507">
            <v>15.305609327677773</v>
          </cell>
          <cell r="J507">
            <v>15.305609370477063</v>
          </cell>
          <cell r="K507">
            <v>15.305609446519334</v>
          </cell>
          <cell r="L507">
            <v>15.30560954708104</v>
          </cell>
          <cell r="M507">
            <v>15.305609652081129</v>
          </cell>
          <cell r="N507">
            <v>15.305609931703145</v>
          </cell>
          <cell r="O507">
            <v>15.305610147510123</v>
          </cell>
          <cell r="P507">
            <v>15.305611139023515</v>
          </cell>
        </row>
        <row r="508">
          <cell r="B508" t="str">
            <v>EHYD-RUNS00</v>
          </cell>
          <cell r="C508" t="str">
            <v>VAR_fout</v>
          </cell>
          <cell r="D508" t="str">
            <v>ELC35</v>
          </cell>
          <cell r="E508">
            <v>12.240000091596764</v>
          </cell>
          <cell r="F508">
            <v>12.242292102184509</v>
          </cell>
          <cell r="G508">
            <v>12.245627294298835</v>
          </cell>
          <cell r="H508">
            <v>12.253467250811934</v>
          </cell>
          <cell r="I508">
            <v>12.26124438205901</v>
          </cell>
          <cell r="J508">
            <v>12.269383801586669</v>
          </cell>
          <cell r="K508">
            <v>12.277559273444581</v>
          </cell>
          <cell r="L508">
            <v>12.285898024799621</v>
          </cell>
          <cell r="M508">
            <v>12.285777653878185</v>
          </cell>
          <cell r="N508">
            <v>12.285854400706969</v>
          </cell>
          <cell r="O508">
            <v>12.285822684988286</v>
          </cell>
          <cell r="P508">
            <v>12.2848256853605</v>
          </cell>
        </row>
        <row r="509">
          <cell r="B509" t="str">
            <v>EHYD-RUNS00</v>
          </cell>
          <cell r="C509" t="str">
            <v>VAR_fin</v>
          </cell>
          <cell r="D509" t="str">
            <v>HYDR</v>
          </cell>
          <cell r="E509">
            <v>12.240000091596764</v>
          </cell>
          <cell r="F509">
            <v>12.242292102184509</v>
          </cell>
          <cell r="G509">
            <v>12.245627294298835</v>
          </cell>
          <cell r="H509">
            <v>12.253467250811934</v>
          </cell>
          <cell r="I509">
            <v>12.26124438205901</v>
          </cell>
          <cell r="J509">
            <v>12.269383801586669</v>
          </cell>
          <cell r="K509">
            <v>12.277559273444581</v>
          </cell>
          <cell r="L509">
            <v>12.285898024799621</v>
          </cell>
          <cell r="M509">
            <v>12.285777653878185</v>
          </cell>
          <cell r="N509">
            <v>12.285854400706969</v>
          </cell>
          <cell r="O509">
            <v>12.285822684988286</v>
          </cell>
          <cell r="P509">
            <v>12.2848256853605</v>
          </cell>
        </row>
        <row r="510">
          <cell r="B510" t="str">
            <v>EHYD-RUNS00</v>
          </cell>
          <cell r="C510" t="str">
            <v>VAR_cap</v>
          </cell>
          <cell r="D510" t="str">
            <v>-</v>
          </cell>
          <cell r="E510">
            <v>0.85785999999999896</v>
          </cell>
          <cell r="F510">
            <v>0.88297936593724102</v>
          </cell>
          <cell r="G510">
            <v>0.89707999999999899</v>
          </cell>
          <cell r="H510">
            <v>0.89707999999999899</v>
          </cell>
          <cell r="I510">
            <v>0.89707999999999899</v>
          </cell>
          <cell r="J510">
            <v>0.89707999999999899</v>
          </cell>
          <cell r="K510">
            <v>0.89707999999999899</v>
          </cell>
          <cell r="L510">
            <v>0.89707999999999899</v>
          </cell>
          <cell r="M510">
            <v>0.89707999999999899</v>
          </cell>
          <cell r="N510">
            <v>0.89707999999999899</v>
          </cell>
          <cell r="O510">
            <v>0.89707999999999899</v>
          </cell>
          <cell r="P510">
            <v>0.89707999999999899</v>
          </cell>
        </row>
        <row r="511">
          <cell r="B511" t="str">
            <v>RHNS-SHSTG-CHPWOD</v>
          </cell>
          <cell r="C511" t="str">
            <v>VAR_fout</v>
          </cell>
          <cell r="D511" t="str">
            <v>AUX_RNS-CHPWOD_OUT</v>
          </cell>
          <cell r="E511">
            <v>3.7121126444622363E-5</v>
          </cell>
          <cell r="F511">
            <v>3.438104138300694E-5</v>
          </cell>
          <cell r="G511">
            <v>4.7680369062559475E-5</v>
          </cell>
          <cell r="H511">
            <v>4.800204217511924E-4</v>
          </cell>
          <cell r="I511">
            <v>5.0385624743735219E-4</v>
          </cell>
          <cell r="J511">
            <v>1.9273037266663547E-3</v>
          </cell>
          <cell r="K511">
            <v>1.1795695277070633E-3</v>
          </cell>
          <cell r="L511">
            <v>1.7044193961927533E-3</v>
          </cell>
          <cell r="M511">
            <v>1.4231631240691775E-3</v>
          </cell>
          <cell r="N511">
            <v>2.3044279500033238E-3</v>
          </cell>
          <cell r="O511">
            <v>1.8881503462730629E-3</v>
          </cell>
          <cell r="P511">
            <v>4.8568981822126036E-3</v>
          </cell>
        </row>
        <row r="512">
          <cell r="B512" t="str">
            <v>RHNS-SHSTG-CHPWOD</v>
          </cell>
          <cell r="C512" t="str">
            <v>VAR_fout</v>
          </cell>
          <cell r="D512" t="str">
            <v>RHNS_LTH_CHPWOD</v>
          </cell>
          <cell r="E512">
            <v>3.7121126444622248E-5</v>
          </cell>
          <cell r="F512">
            <v>3.4403962077262206E-5</v>
          </cell>
          <cell r="G512">
            <v>4.7730036113666242E-5</v>
          </cell>
          <cell r="H512">
            <v>4.800204217511924E-4</v>
          </cell>
          <cell r="I512">
            <v>5.0431935060595153E-4</v>
          </cell>
          <cell r="J512">
            <v>1.9273037266663473E-3</v>
          </cell>
          <cell r="K512">
            <v>1.1805332283015915E-3</v>
          </cell>
          <cell r="L512">
            <v>1.7044193961927522E-3</v>
          </cell>
          <cell r="M512">
            <v>1.4231631240691758E-3</v>
          </cell>
          <cell r="N512">
            <v>2.3044279500033221E-3</v>
          </cell>
          <cell r="O512">
            <v>1.8881503462730611E-3</v>
          </cell>
          <cell r="P512">
            <v>4.8568981822125993E-3</v>
          </cell>
        </row>
        <row r="513">
          <cell r="B513" t="str">
            <v>RHNS-SHSTG-CHPWOD</v>
          </cell>
          <cell r="C513" t="str">
            <v>VAR_fin</v>
          </cell>
          <cell r="D513" t="str">
            <v>AUX_RNS-CHPWOD_IN</v>
          </cell>
          <cell r="E513">
            <v>2.9589486096254043E-5</v>
          </cell>
          <cell r="F513">
            <v>2.0760867460002807E-5</v>
          </cell>
          <cell r="G513">
            <v>3.814717119149809E-5</v>
          </cell>
          <cell r="H513">
            <v>5.9988624156950799E-4</v>
          </cell>
          <cell r="I513">
            <v>6.1135253675602267E-4</v>
          </cell>
          <cell r="J513">
            <v>2.2676714669721157E-3</v>
          </cell>
          <cell r="K513">
            <v>1.3498647439189463E-3</v>
          </cell>
          <cell r="L513">
            <v>1.8946480395365592E-3</v>
          </cell>
          <cell r="M513">
            <v>1.5812794781874802E-3</v>
          </cell>
          <cell r="N513">
            <v>2.5609889821701492E-3</v>
          </cell>
          <cell r="O513">
            <v>2.0981647236991766E-3</v>
          </cell>
          <cell r="P513">
            <v>5.3974847306917442E-3</v>
          </cell>
        </row>
        <row r="514">
          <cell r="B514" t="str">
            <v>RHNS-SHSTG-CHPWOD</v>
          </cell>
          <cell r="C514" t="str">
            <v>VAR_fin</v>
          </cell>
          <cell r="D514" t="str">
            <v>RHNS_LTH_CHPWOD</v>
          </cell>
          <cell r="E514">
            <v>2.9589486096254043E-5</v>
          </cell>
          <cell r="F514">
            <v>2.0760867460002807E-5</v>
          </cell>
          <cell r="G514">
            <v>3.814717119149809E-5</v>
          </cell>
          <cell r="H514">
            <v>5.9988624156950799E-4</v>
          </cell>
          <cell r="I514">
            <v>6.1135253675602267E-4</v>
          </cell>
          <cell r="J514">
            <v>2.2676714669721157E-3</v>
          </cell>
          <cell r="K514">
            <v>1.3498647439189463E-3</v>
          </cell>
          <cell r="L514">
            <v>1.8946480395365592E-3</v>
          </cell>
          <cell r="M514">
            <v>1.5812794781874802E-3</v>
          </cell>
          <cell r="N514">
            <v>2.5609889821701492E-3</v>
          </cell>
          <cell r="O514">
            <v>2.0981647236991766E-3</v>
          </cell>
          <cell r="P514">
            <v>5.3974847306917442E-3</v>
          </cell>
        </row>
        <row r="515">
          <cell r="B515" t="str">
            <v>RHNS-SHSTG-CHPWOD</v>
          </cell>
          <cell r="C515" t="str">
            <v>VAR_ncap</v>
          </cell>
          <cell r="D515" t="str">
            <v>-</v>
          </cell>
          <cell r="E515">
            <v>6.8444888897403397E-4</v>
          </cell>
          <cell r="F515">
            <v>1.58305830749676E-5</v>
          </cell>
          <cell r="G515">
            <v>2.8337132705030599E-5</v>
          </cell>
          <cell r="H515">
            <v>2.43910945714962E-5</v>
          </cell>
          <cell r="I515">
            <v>7.8744691875944604E-4</v>
          </cell>
          <cell r="J515">
            <v>3.28043485090358E-4</v>
          </cell>
          <cell r="K515">
            <v>5.3297339599308298E-5</v>
          </cell>
          <cell r="L515">
            <v>1.2703346758768E-3</v>
          </cell>
          <cell r="M515">
            <v>2.95603834953723E-5</v>
          </cell>
          <cell r="N515">
            <v>9.4312896518542605E-4</v>
          </cell>
          <cell r="O515">
            <v>5.1545631390375495E-4</v>
          </cell>
          <cell r="P515">
            <v>2.2794446929542498E-3</v>
          </cell>
        </row>
        <row r="516">
          <cell r="B516" t="str">
            <v>RHNS-SHSTG-CHPWOD</v>
          </cell>
          <cell r="C516" t="str">
            <v>VAR_cap</v>
          </cell>
          <cell r="D516" t="str">
            <v>-</v>
          </cell>
          <cell r="E516">
            <v>6.8444888897403397E-4</v>
          </cell>
          <cell r="F516">
            <v>6.9852923386436335E-4</v>
          </cell>
          <cell r="G516">
            <v>7.2222735212292715E-4</v>
          </cell>
          <cell r="H516">
            <v>7.3903463349103021E-4</v>
          </cell>
          <cell r="I516">
            <v>1.0071329280183377E-3</v>
          </cell>
          <cell r="J516">
            <v>1.128868594379725E-3</v>
          </cell>
          <cell r="K516">
            <v>1.1576053743845261E-3</v>
          </cell>
          <cell r="L516">
            <v>1.6396245380085426E-3</v>
          </cell>
          <cell r="M516">
            <v>1.3721856148132578E-3</v>
          </cell>
          <cell r="N516">
            <v>2.2254920895740573E-3</v>
          </cell>
          <cell r="O516">
            <v>1.6795462885791309E-3</v>
          </cell>
          <cell r="P516">
            <v>3.7217950031287798E-3</v>
          </cell>
        </row>
        <row r="517">
          <cell r="B517" t="str">
            <v>HPLOIL</v>
          </cell>
          <cell r="C517" t="str">
            <v>VAR_fout</v>
          </cell>
          <cell r="D517" t="str">
            <v>LTH</v>
          </cell>
          <cell r="E517">
            <v>0.18406617690373006</v>
          </cell>
          <cell r="F517">
            <v>0.18585521720757461</v>
          </cell>
          <cell r="G517">
            <v>5.263562834633799E-2</v>
          </cell>
          <cell r="H517">
            <v>5.3026370056977086E-2</v>
          </cell>
          <cell r="I517">
            <v>3.8660209315920328E-4</v>
          </cell>
          <cell r="J517">
            <v>7.9766945391457659E-5</v>
          </cell>
          <cell r="K517">
            <v>1.1824609689217621E-4</v>
          </cell>
          <cell r="L517">
            <v>4.3400146878006683E-5</v>
          </cell>
          <cell r="M517">
            <v>1.0496614675074064E-6</v>
          </cell>
          <cell r="N517">
            <v>4.0366001675579505E-8</v>
          </cell>
          <cell r="O517">
            <v>8.9192030031049362E-7</v>
          </cell>
          <cell r="P517">
            <v>1.533475964598067E-7</v>
          </cell>
        </row>
        <row r="518">
          <cell r="B518" t="str">
            <v>HPLOIL</v>
          </cell>
          <cell r="C518" t="str">
            <v>VAR_fout</v>
          </cell>
          <cell r="D518" t="str">
            <v>CO2_E</v>
          </cell>
          <cell r="E518">
            <v>15.8764090108864</v>
          </cell>
          <cell r="F518">
            <v>16.0307205529556</v>
          </cell>
          <cell r="G518">
            <v>4.5400234754076401</v>
          </cell>
          <cell r="H518">
            <v>4.5737264365929704</v>
          </cell>
          <cell r="I518">
            <v>3.3345903406634798E-2</v>
          </cell>
          <cell r="J518">
            <v>6.8802029350899198E-3</v>
          </cell>
          <cell r="K518">
            <v>1.0199176349400501E-2</v>
          </cell>
          <cell r="L518">
            <v>3.7434280135462301E-3</v>
          </cell>
          <cell r="M518">
            <v>9.0537300559194399E-5</v>
          </cell>
          <cell r="N518">
            <v>3.48172143038975E-6</v>
          </cell>
          <cell r="O518">
            <v>7.6931523928202403E-5</v>
          </cell>
          <cell r="P518">
            <v>1.32268144163477E-5</v>
          </cell>
        </row>
        <row r="519">
          <cell r="B519" t="str">
            <v>HPLOIL</v>
          </cell>
          <cell r="C519" t="str">
            <v>VAR_fin</v>
          </cell>
          <cell r="D519" t="str">
            <v>ELFO</v>
          </cell>
          <cell r="E519">
            <v>0.21541938956426623</v>
          </cell>
          <cell r="F519">
            <v>0.21751316896819012</v>
          </cell>
          <cell r="G519">
            <v>6.1601404008244778E-2</v>
          </cell>
          <cell r="H519">
            <v>6.2058703345901987E-2</v>
          </cell>
          <cell r="I519">
            <v>4.5245459167754076E-4</v>
          </cell>
          <cell r="J519">
            <v>9.3354178223743761E-5</v>
          </cell>
          <cell r="K519">
            <v>1.3838773879783613E-4</v>
          </cell>
          <cell r="L519">
            <v>5.0792781730613772E-5</v>
          </cell>
          <cell r="M519">
            <v>1.2284572667461926E-6</v>
          </cell>
          <cell r="N519">
            <v>4.7241810453049402E-8</v>
          </cell>
          <cell r="O519">
            <v>1.0438470003826657E-6</v>
          </cell>
          <cell r="P519">
            <v>1.7946830958409278E-7</v>
          </cell>
        </row>
        <row r="520">
          <cell r="B520" t="str">
            <v>HPLOIL</v>
          </cell>
          <cell r="C520" t="str">
            <v>VAR_ncap</v>
          </cell>
          <cell r="D520" t="str">
            <v>-</v>
          </cell>
          <cell r="E520">
            <v>4.90216271995751E-6</v>
          </cell>
          <cell r="F520">
            <v>3.9882488062475399E-6</v>
          </cell>
          <cell r="G520">
            <v>3.6577301198654701E-6</v>
          </cell>
          <cell r="H520">
            <v>3.9426122827674902E-6</v>
          </cell>
          <cell r="I520">
            <v>2.5808386357422199E-4</v>
          </cell>
          <cell r="J520">
            <v>1.2646928131715399E-5</v>
          </cell>
          <cell r="K520">
            <v>3.0821785386443301E-5</v>
          </cell>
          <cell r="L520">
            <v>1.73179006682559E-4</v>
          </cell>
          <cell r="M520">
            <v>2.3468055865009999E-5</v>
          </cell>
          <cell r="N520">
            <v>2.3445632871381099E-4</v>
          </cell>
          <cell r="O520">
            <v>2.0850347886929999E-5</v>
          </cell>
          <cell r="P520">
            <v>7.1517939829419895E-5</v>
          </cell>
        </row>
        <row r="521">
          <cell r="B521" t="str">
            <v>HPLOIL</v>
          </cell>
          <cell r="C521" t="str">
            <v>VAR_cap</v>
          </cell>
          <cell r="D521" t="str">
            <v>-</v>
          </cell>
          <cell r="E521">
            <v>2.4021956461677055E-2</v>
          </cell>
          <cell r="F521">
            <v>2.3632430167196006E-2</v>
          </cell>
          <cell r="G521">
            <v>1.502548594930957E-2</v>
          </cell>
          <cell r="H521">
            <v>6.7452526225584356E-3</v>
          </cell>
          <cell r="I521">
            <v>2.6853536242001558E-4</v>
          </cell>
          <cell r="J521">
            <v>2.755101222142921E-4</v>
          </cell>
          <cell r="K521">
            <v>2.9993641179185511E-4</v>
          </cell>
          <cell r="L521">
            <v>4.6693054902942387E-4</v>
          </cell>
          <cell r="M521">
            <v>3.0664913490919231E-4</v>
          </cell>
          <cell r="N521">
            <v>4.5249854605785428E-4</v>
          </cell>
          <cell r="O521">
            <v>4.412816582018644E-4</v>
          </cell>
          <cell r="P521">
            <v>3.371761968098055E-4</v>
          </cell>
        </row>
        <row r="522">
          <cell r="B522" t="str">
            <v>V2G</v>
          </cell>
          <cell r="C522" t="str">
            <v>VAR_fout</v>
          </cell>
          <cell r="D522" t="str">
            <v>ELC35</v>
          </cell>
          <cell r="H522">
            <v>0.1905495979954967</v>
          </cell>
          <cell r="I522">
            <v>0.67850751261043285</v>
          </cell>
          <cell r="J522">
            <v>0.72968845941304417</v>
          </cell>
          <cell r="K522">
            <v>0.91775216690587225</v>
          </cell>
          <cell r="L522">
            <v>0.86228352085086357</v>
          </cell>
          <cell r="M522">
            <v>0.83815429375512751</v>
          </cell>
          <cell r="N522">
            <v>0.85651595354207299</v>
          </cell>
          <cell r="O522">
            <v>0.85093674797449326</v>
          </cell>
          <cell r="P522">
            <v>1.1671067362610532</v>
          </cell>
        </row>
        <row r="523">
          <cell r="B523" t="str">
            <v>V2G</v>
          </cell>
          <cell r="C523" t="str">
            <v>VAR_fin</v>
          </cell>
          <cell r="D523" t="str">
            <v>T-ELC-Bus_c_BatSTGout_S1</v>
          </cell>
          <cell r="H523">
            <v>1.3042012473243206E-3</v>
          </cell>
          <cell r="I523">
            <v>6.372120305748746E-3</v>
          </cell>
          <cell r="J523">
            <v>3.7912976135426359E-3</v>
          </cell>
          <cell r="K523">
            <v>2.8900345600080648E-3</v>
          </cell>
          <cell r="L523">
            <v>3.9209385041375777E-3</v>
          </cell>
          <cell r="M523">
            <v>3.0184752582178261E-3</v>
          </cell>
          <cell r="N523">
            <v>4.4022780888702236E-3</v>
          </cell>
          <cell r="O523">
            <v>3.934137186623032E-3</v>
          </cell>
          <cell r="P523">
            <v>6.1212719408073515E-3</v>
          </cell>
        </row>
        <row r="524">
          <cell r="B524" t="str">
            <v>V2G</v>
          </cell>
          <cell r="C524" t="str">
            <v>VAR_fin</v>
          </cell>
          <cell r="D524" t="str">
            <v>T-ELC-Bus_c_BatSTGout_S2</v>
          </cell>
          <cell r="H524">
            <v>1.3022108222979618E-3</v>
          </cell>
          <cell r="I524">
            <v>4.7676226653009107E-3</v>
          </cell>
          <cell r="J524">
            <v>4.2017207709768465E-3</v>
          </cell>
          <cell r="K524">
            <v>2.9807108003414816E-3</v>
          </cell>
          <cell r="L524">
            <v>4.9327110062692917E-3</v>
          </cell>
          <cell r="M524">
            <v>3.1073286607735725E-3</v>
          </cell>
          <cell r="N524">
            <v>4.8364468099174407E-3</v>
          </cell>
          <cell r="O524">
            <v>4.2751729128229351E-3</v>
          </cell>
          <cell r="P524">
            <v>6.8201452540465318E-3</v>
          </cell>
        </row>
        <row r="525">
          <cell r="B525" t="str">
            <v>V2G</v>
          </cell>
          <cell r="C525" t="str">
            <v>VAR_fin</v>
          </cell>
          <cell r="D525" t="str">
            <v>T-ELC-Bus_c_BatSTGout_S3</v>
          </cell>
          <cell r="H525">
            <v>2.6193864969668602E-4</v>
          </cell>
          <cell r="I525">
            <v>1.7020484278833924E-3</v>
          </cell>
          <cell r="J525">
            <v>1.9582506006832825E-3</v>
          </cell>
          <cell r="K525">
            <v>1.7353910685050738E-3</v>
          </cell>
          <cell r="L525">
            <v>2.5631776882771773E-3</v>
          </cell>
          <cell r="M525">
            <v>1.8479618928501607E-3</v>
          </cell>
          <cell r="N525">
            <v>2.6198087499057277E-3</v>
          </cell>
          <cell r="O525">
            <v>2.3916499765533851E-3</v>
          </cell>
          <cell r="P525">
            <v>3.3781904805523684E-3</v>
          </cell>
        </row>
        <row r="526">
          <cell r="B526" t="str">
            <v>V2G</v>
          </cell>
          <cell r="C526" t="str">
            <v>VAR_fin</v>
          </cell>
          <cell r="D526" t="str">
            <v>T-ELC-Bus_c_BatSTGout_S4</v>
          </cell>
          <cell r="H526">
            <v>7.333768635336925E-6</v>
          </cell>
          <cell r="I526">
            <v>1.4970777696386624E-5</v>
          </cell>
          <cell r="J526">
            <v>1.7039005728953268E-4</v>
          </cell>
          <cell r="K526">
            <v>2.5294306397338827E-4</v>
          </cell>
          <cell r="L526">
            <v>4.7656989148205233E-4</v>
          </cell>
          <cell r="M526">
            <v>4.2162433447140364E-4</v>
          </cell>
          <cell r="N526">
            <v>4.7057184383576529E-4</v>
          </cell>
          <cell r="O526">
            <v>5.7922449803329238E-4</v>
          </cell>
          <cell r="P526">
            <v>8.9269311337455048E-4</v>
          </cell>
        </row>
        <row r="527">
          <cell r="B527" t="str">
            <v>V2G</v>
          </cell>
          <cell r="C527" t="str">
            <v>VAR_fin</v>
          </cell>
          <cell r="D527" t="str">
            <v>T-ELC-car-BatSTGOut_S1</v>
          </cell>
          <cell r="H527">
            <v>3.3218234849397309E-2</v>
          </cell>
          <cell r="I527">
            <v>0.16756141708091796</v>
          </cell>
          <cell r="J527">
            <v>0.25829834687726833</v>
          </cell>
          <cell r="K527">
            <v>0.257955860388286</v>
          </cell>
          <cell r="L527">
            <v>0.2462376378779548</v>
          </cell>
          <cell r="M527">
            <v>0.25136525686037248</v>
          </cell>
          <cell r="N527">
            <v>0.25594719025634438</v>
          </cell>
          <cell r="O527">
            <v>0.27204570677403417</v>
          </cell>
          <cell r="P527">
            <v>0.33036244926957731</v>
          </cell>
        </row>
        <row r="528">
          <cell r="B528" t="str">
            <v>V2G</v>
          </cell>
          <cell r="C528" t="str">
            <v>VAR_fin</v>
          </cell>
          <cell r="D528" t="str">
            <v>T-ELC-car-BatSTGOut_S2</v>
          </cell>
          <cell r="H528">
            <v>2.4511371598446682E-2</v>
          </cell>
          <cell r="I528">
            <v>9.0273977639685851E-2</v>
          </cell>
          <cell r="J528">
            <v>0.11043804081102815</v>
          </cell>
          <cell r="K528">
            <v>0.12040408209955906</v>
          </cell>
          <cell r="L528">
            <v>0.1058934226190565</v>
          </cell>
          <cell r="M528">
            <v>8.9970417530003316E-2</v>
          </cell>
          <cell r="N528">
            <v>0.10732827883830866</v>
          </cell>
          <cell r="O528">
            <v>0.1066783649826001</v>
          </cell>
          <cell r="P528">
            <v>0.14008909299163605</v>
          </cell>
        </row>
        <row r="529">
          <cell r="B529" t="str">
            <v>V2G</v>
          </cell>
          <cell r="C529" t="str">
            <v>VAR_fin</v>
          </cell>
          <cell r="D529" t="str">
            <v>T-ELC-car-BatSTGOut_S3</v>
          </cell>
          <cell r="H529">
            <v>2.3845754906571905E-2</v>
          </cell>
          <cell r="I529">
            <v>0.13331132345464555</v>
          </cell>
          <cell r="J529">
            <v>0.10723681159688971</v>
          </cell>
          <cell r="K529">
            <v>0.14430304114869699</v>
          </cell>
          <cell r="L529">
            <v>0.10621870250865756</v>
          </cell>
          <cell r="M529">
            <v>8.8220430097344704E-2</v>
          </cell>
          <cell r="N529">
            <v>0.10720287340666401</v>
          </cell>
          <cell r="O529">
            <v>0.10242768152152086</v>
          </cell>
          <cell r="P529">
            <v>0.12211696367675624</v>
          </cell>
        </row>
        <row r="530">
          <cell r="B530" t="str">
            <v>V2G</v>
          </cell>
          <cell r="C530" t="str">
            <v>VAR_fin</v>
          </cell>
          <cell r="D530" t="str">
            <v>T-ELC-car-BatSTGOut_S4</v>
          </cell>
          <cell r="H530">
            <v>2.6933903238638274E-2</v>
          </cell>
          <cell r="I530">
            <v>9.5265874586621058E-2</v>
          </cell>
          <cell r="J530">
            <v>0.10859057731861611</v>
          </cell>
          <cell r="K530">
            <v>0.12054229162614276</v>
          </cell>
          <cell r="L530">
            <v>0.10455318544263593</v>
          </cell>
          <cell r="M530">
            <v>8.7376060001845349E-2</v>
          </cell>
          <cell r="N530">
            <v>0.10511924088054736</v>
          </cell>
          <cell r="O530">
            <v>0.10930763818695059</v>
          </cell>
          <cell r="P530">
            <v>0.13798102233442386</v>
          </cell>
        </row>
        <row r="531">
          <cell r="B531" t="str">
            <v>V2G</v>
          </cell>
          <cell r="C531" t="str">
            <v>VAR_fin</v>
          </cell>
          <cell r="D531" t="str">
            <v>T-ELC-car-PlgSTGOut_S1</v>
          </cell>
          <cell r="H531">
            <v>2.887127363165559E-4</v>
          </cell>
          <cell r="I531">
            <v>6.0697541156699267E-4</v>
          </cell>
          <cell r="J531">
            <v>4.4921716204815004E-4</v>
          </cell>
          <cell r="K531">
            <v>1.7145676205846288E-3</v>
          </cell>
          <cell r="L531">
            <v>1.5058324175788926E-3</v>
          </cell>
          <cell r="M531">
            <v>6.3131860129003875E-3</v>
          </cell>
          <cell r="N531">
            <v>6.984071591196188E-3</v>
          </cell>
          <cell r="O531">
            <v>5.9434449908692373E-3</v>
          </cell>
          <cell r="P531">
            <v>4.5199426568614254E-3</v>
          </cell>
        </row>
        <row r="532">
          <cell r="B532" t="str">
            <v>V2G</v>
          </cell>
          <cell r="C532" t="str">
            <v>VAR_fin</v>
          </cell>
          <cell r="D532" t="str">
            <v>T-ELC-car-PlgSTGOut_S2</v>
          </cell>
          <cell r="H532">
            <v>8.7205935051524208E-5</v>
          </cell>
          <cell r="I532">
            <v>4.6266325009399189E-4</v>
          </cell>
          <cell r="J532">
            <v>1.8466452117499607E-3</v>
          </cell>
          <cell r="K532">
            <v>4.4689545316407581E-4</v>
          </cell>
          <cell r="L532">
            <v>1.5259091559784569E-3</v>
          </cell>
          <cell r="M532">
            <v>1.670879857418997E-3</v>
          </cell>
          <cell r="N532">
            <v>3.8587289145260058E-3</v>
          </cell>
          <cell r="O532">
            <v>3.9588664107380409E-3</v>
          </cell>
          <cell r="P532">
            <v>6.2183442474497983E-3</v>
          </cell>
        </row>
        <row r="533">
          <cell r="B533" t="str">
            <v>V2G</v>
          </cell>
          <cell r="C533" t="str">
            <v>VAR_fin</v>
          </cell>
          <cell r="D533" t="str">
            <v>T-ELC-car-PlgSTGOut_S3</v>
          </cell>
          <cell r="H533">
            <v>7.0240710280465621E-2</v>
          </cell>
          <cell r="I533">
            <v>0.14049905661411496</v>
          </cell>
          <cell r="J533">
            <v>7.8577921622564675E-2</v>
          </cell>
          <cell r="K533">
            <v>0.11407910333353845</v>
          </cell>
          <cell r="L533">
            <v>0.10013755485835146</v>
          </cell>
          <cell r="M533">
            <v>9.1585137415380879E-2</v>
          </cell>
          <cell r="N533">
            <v>5.6772717247451721E-3</v>
          </cell>
          <cell r="O533">
            <v>5.0830336802043718E-3</v>
          </cell>
          <cell r="P533">
            <v>3.0029704146761339E-3</v>
          </cell>
        </row>
        <row r="534">
          <cell r="B534" t="str">
            <v>V2G</v>
          </cell>
          <cell r="C534" t="str">
            <v>VAR_fin</v>
          </cell>
          <cell r="D534" t="str">
            <v>T-ELC-TWSTGout_S1</v>
          </cell>
          <cell r="H534">
            <v>1.2472877478237861E-3</v>
          </cell>
          <cell r="I534">
            <v>2.5263839603200328E-3</v>
          </cell>
          <cell r="J534">
            <v>2.0675042869478023E-3</v>
          </cell>
          <cell r="K534">
            <v>1.8014830140664279E-3</v>
          </cell>
          <cell r="L534">
            <v>2.544174929277773E-3</v>
          </cell>
          <cell r="M534">
            <v>1.1937124707190985E-3</v>
          </cell>
          <cell r="N534">
            <v>2.5859746324598991E-3</v>
          </cell>
          <cell r="O534">
            <v>1.9041911050800785E-3</v>
          </cell>
          <cell r="P534">
            <v>5.0828967679606152E-3</v>
          </cell>
        </row>
        <row r="535">
          <cell r="B535" t="str">
            <v>V2G</v>
          </cell>
          <cell r="C535" t="str">
            <v>VAR_fin</v>
          </cell>
          <cell r="D535" t="str">
            <v>T-ELC-car-PlgSTGOut_S4</v>
          </cell>
          <cell r="H535">
            <v>7.3155212034367576E-5</v>
          </cell>
          <cell r="I535">
            <v>7.9506882235407482E-4</v>
          </cell>
          <cell r="J535">
            <v>4.9266260716260028E-3</v>
          </cell>
          <cell r="K535">
            <v>0.10137204823442024</v>
          </cell>
          <cell r="L535">
            <v>9.1837550703496487E-2</v>
          </cell>
          <cell r="M535">
            <v>0.15379548125243209</v>
          </cell>
          <cell r="N535">
            <v>0.1568777035406364</v>
          </cell>
          <cell r="O535">
            <v>0.15227906762085713</v>
          </cell>
          <cell r="P535">
            <v>0.24422210214173237</v>
          </cell>
        </row>
        <row r="536">
          <cell r="B536" t="str">
            <v>V2G</v>
          </cell>
          <cell r="C536" t="str">
            <v>VAR_fin</v>
          </cell>
          <cell r="D536" t="str">
            <v>T-ELC-TWSTGout_S2</v>
          </cell>
          <cell r="H536">
            <v>1.7307996745160492E-3</v>
          </cell>
          <cell r="I536">
            <v>2.9718290508920896E-3</v>
          </cell>
          <cell r="J536">
            <v>2.6957619962792315E-3</v>
          </cell>
          <cell r="K536">
            <v>2.6732915353588353E-3</v>
          </cell>
          <cell r="L536">
            <v>5.4318922701941811E-3</v>
          </cell>
          <cell r="M536">
            <v>4.7672202226657912E-3</v>
          </cell>
          <cell r="N536">
            <v>7.6890433555113179E-3</v>
          </cell>
          <cell r="O536">
            <v>5.8863296350222492E-3</v>
          </cell>
          <cell r="P536">
            <v>1.2853293488520635E-2</v>
          </cell>
        </row>
        <row r="537">
          <cell r="B537" t="str">
            <v>V2G</v>
          </cell>
          <cell r="C537" t="str">
            <v>VAR_fin</v>
          </cell>
          <cell r="D537" t="str">
            <v>T-ELC-TWSTGout_S3</v>
          </cell>
          <cell r="H537">
            <v>2.1324821055991629E-3</v>
          </cell>
          <cell r="I537">
            <v>4.8880106004639936E-3</v>
          </cell>
          <cell r="J537">
            <v>4.6029921187774768E-3</v>
          </cell>
          <cell r="K537">
            <v>4.1265246368334188E-3</v>
          </cell>
          <cell r="L537">
            <v>8.8462439815906856E-3</v>
          </cell>
          <cell r="M537">
            <v>6.879191107711769E-3</v>
          </cell>
          <cell r="N537">
            <v>9.8349398109079424E-3</v>
          </cell>
          <cell r="O537">
            <v>9.5403083651786572E-3</v>
          </cell>
          <cell r="P537">
            <v>1.8310793664724132E-2</v>
          </cell>
        </row>
        <row r="538">
          <cell r="B538" t="str">
            <v>V2G</v>
          </cell>
          <cell r="C538" t="str">
            <v>VAR_fin</v>
          </cell>
          <cell r="D538" t="str">
            <v>T-ELC-TWSTGout_S4</v>
          </cell>
          <cell r="H538">
            <v>2.5773420601897111E-3</v>
          </cell>
          <cell r="I538">
            <v>5.0569776282646832E-3</v>
          </cell>
          <cell r="J538">
            <v>5.2330221784788848E-3</v>
          </cell>
          <cell r="K538">
            <v>5.708872174853971E-3</v>
          </cell>
          <cell r="L538">
            <v>1.0637203933945932E-2</v>
          </cell>
          <cell r="M538">
            <v>8.5657327205088153E-3</v>
          </cell>
          <cell r="N538">
            <v>1.2834765097859318E-2</v>
          </cell>
          <cell r="O538">
            <v>1.2491877920809313E-2</v>
          </cell>
          <cell r="P538">
            <v>2.3953730257348458E-2</v>
          </cell>
        </row>
        <row r="539">
          <cell r="B539" t="str">
            <v>V2G</v>
          </cell>
          <cell r="C539" t="str">
            <v>VAR_fin</v>
          </cell>
          <cell r="D539" t="str">
            <v>T-ELC-Bus_u_BatSTGout_S1</v>
          </cell>
          <cell r="H539">
            <v>5.8588248922471877E-5</v>
          </cell>
          <cell r="I539">
            <v>1.084982137617715E-4</v>
          </cell>
          <cell r="J539">
            <v>9.1499812608231056E-5</v>
          </cell>
          <cell r="K539">
            <v>1.264426658062439E-4</v>
          </cell>
          <cell r="L539">
            <v>3.2085621180559721E-4</v>
          </cell>
          <cell r="M539">
            <v>1.8228325936652396E-4</v>
          </cell>
          <cell r="N539">
            <v>3.7268911445985896E-4</v>
          </cell>
          <cell r="O539">
            <v>2.6843738747045238E-4</v>
          </cell>
          <cell r="P539">
            <v>6.8314296090389158E-4</v>
          </cell>
        </row>
        <row r="540">
          <cell r="B540" t="str">
            <v>V2G</v>
          </cell>
          <cell r="C540" t="str">
            <v>VAR_fin</v>
          </cell>
          <cell r="D540" t="str">
            <v>T-ELC-Bus_u_BatSTGout_S2</v>
          </cell>
          <cell r="H540">
            <v>4.8091769467816738E-5</v>
          </cell>
          <cell r="I540">
            <v>9.1534585459271633E-5</v>
          </cell>
          <cell r="J540">
            <v>7.9424252390245589E-5</v>
          </cell>
          <cell r="K540">
            <v>1.1258916526298501E-4</v>
          </cell>
          <cell r="L540">
            <v>2.8998224668390615E-4</v>
          </cell>
          <cell r="M540">
            <v>1.6849099234850711E-4</v>
          </cell>
          <cell r="N540">
            <v>3.5081198462356061E-4</v>
          </cell>
          <cell r="O540">
            <v>2.514464972538001E-4</v>
          </cell>
          <cell r="P540">
            <v>6.5142272752920368E-4</v>
          </cell>
        </row>
        <row r="541">
          <cell r="B541" t="str">
            <v>V2G</v>
          </cell>
          <cell r="C541" t="str">
            <v>VAR_fin</v>
          </cell>
          <cell r="D541" t="str">
            <v>T-ELC-Bus_u_BatSTGout_S3</v>
          </cell>
          <cell r="H541">
            <v>2.7384797130695816E-5</v>
          </cell>
          <cell r="I541">
            <v>4.4107988207034435E-5</v>
          </cell>
          <cell r="J541">
            <v>4.2458795450723511E-5</v>
          </cell>
          <cell r="K541">
            <v>6.2374554175233964E-5</v>
          </cell>
          <cell r="L541">
            <v>1.5010245854962218E-4</v>
          </cell>
          <cell r="M541">
            <v>8.8025889149940956E-5</v>
          </cell>
          <cell r="N541">
            <v>1.4698298526189479E-4</v>
          </cell>
          <cell r="O541">
            <v>1.1857885357493564E-4</v>
          </cell>
          <cell r="P541">
            <v>2.6390542377577406E-4</v>
          </cell>
        </row>
        <row r="542">
          <cell r="B542" t="str">
            <v>V2G</v>
          </cell>
          <cell r="C542" t="str">
            <v>VAR_fin</v>
          </cell>
          <cell r="D542" t="str">
            <v>T-ELC-Bus_u_BatSTGout_S4</v>
          </cell>
          <cell r="H542">
            <v>6.3632767867116384E-5</v>
          </cell>
          <cell r="I542">
            <v>2.4017276820563213E-3</v>
          </cell>
          <cell r="J542">
            <v>1.2951220616987455E-4</v>
          </cell>
          <cell r="K542">
            <v>1.381073539574089E-4</v>
          </cell>
          <cell r="L542">
            <v>3.2827118660798757E-4</v>
          </cell>
          <cell r="M542">
            <v>2.3304752592572052E-4</v>
          </cell>
          <cell r="N542">
            <v>3.2184392988150891E-4</v>
          </cell>
          <cell r="O542">
            <v>3.2912922383848599E-4</v>
          </cell>
          <cell r="P542">
            <v>5.8822322111287586E-4</v>
          </cell>
        </row>
        <row r="543">
          <cell r="B543" t="str">
            <v>V2G</v>
          </cell>
          <cell r="C543" t="str">
            <v>VAR_fin</v>
          </cell>
          <cell r="D543" t="str">
            <v>T-ELC-LGV_BatSTGout</v>
          </cell>
          <cell r="H543">
            <v>2.971863665150759E-4</v>
          </cell>
          <cell r="I543">
            <v>3.6750310181323144E-4</v>
          </cell>
          <cell r="J543">
            <v>2.9185754609680614E-4</v>
          </cell>
          <cell r="K543">
            <v>3.397451305927061E-4</v>
          </cell>
          <cell r="L543">
            <v>7.8035181513230127E-4</v>
          </cell>
          <cell r="M543">
            <v>3.8076105286514132E-4</v>
          </cell>
          <cell r="N543">
            <v>7.6927295585385688E-4</v>
          </cell>
          <cell r="O543">
            <v>5.7311877511309964E-4</v>
          </cell>
          <cell r="P543">
            <v>1.3387810389021684E-3</v>
          </cell>
        </row>
        <row r="544">
          <cell r="B544" t="str">
            <v>V2G</v>
          </cell>
          <cell r="C544" t="str">
            <v>VAR_fin</v>
          </cell>
          <cell r="D544" t="str">
            <v>T-ELC-HGV_BatSTGout</v>
          </cell>
          <cell r="H544">
            <v>3.0677863307099836E-4</v>
          </cell>
          <cell r="I544">
            <v>1.8433691227371343E-2</v>
          </cell>
          <cell r="J544">
            <v>3.3986014933947692E-2</v>
          </cell>
          <cell r="K544">
            <v>3.4004535820260952E-2</v>
          </cell>
          <cell r="L544">
            <v>6.3180588863179218E-2</v>
          </cell>
          <cell r="M544">
            <v>3.7025565709090352E-2</v>
          </cell>
          <cell r="N544">
            <v>6.0321678952755822E-2</v>
          </cell>
          <cell r="O544">
            <v>5.0694824322838859E-2</v>
          </cell>
          <cell r="P544">
            <v>9.7693373593199323E-2</v>
          </cell>
        </row>
        <row r="545">
          <cell r="B545" t="str">
            <v>V2G</v>
          </cell>
          <cell r="C545" t="str">
            <v>VAR_ncap</v>
          </cell>
          <cell r="D545" t="str">
            <v>-</v>
          </cell>
          <cell r="H545">
            <v>6.6546327245585707E-2</v>
          </cell>
          <cell r="I545">
            <v>0.750286692885062</v>
          </cell>
          <cell r="J545">
            <v>1.2430189566739001</v>
          </cell>
          <cell r="K545">
            <v>1.7381959332207399E-2</v>
          </cell>
          <cell r="L545">
            <v>0.192691684869923</v>
          </cell>
          <cell r="M545">
            <v>1.09061998800537</v>
          </cell>
          <cell r="N545">
            <v>0.24959860170189499</v>
          </cell>
          <cell r="O545">
            <v>0.53725684858530898</v>
          </cell>
          <cell r="P545">
            <v>0.99618040389870299</v>
          </cell>
        </row>
        <row r="546">
          <cell r="B546" t="str">
            <v>V2G</v>
          </cell>
          <cell r="C546" t="str">
            <v>VAR_cap</v>
          </cell>
          <cell r="D546" t="str">
            <v>-</v>
          </cell>
          <cell r="H546">
            <v>6.6546327245585707E-2</v>
          </cell>
          <cell r="I546">
            <v>0.81683142890393723</v>
          </cell>
          <cell r="J546">
            <v>2.0471861247279519</v>
          </cell>
          <cell r="K546">
            <v>2.0106820269039973</v>
          </cell>
          <cell r="L546">
            <v>1.4530830048175782</v>
          </cell>
          <cell r="M546">
            <v>1.4893747616352979</v>
          </cell>
          <cell r="N546">
            <v>1.5329000894550069</v>
          </cell>
          <cell r="O546">
            <v>1.5658483335128042</v>
          </cell>
          <cell r="P546">
            <v>1.7830245294378773</v>
          </cell>
        </row>
        <row r="547">
          <cell r="B547" t="str">
            <v>D-EBIO</v>
          </cell>
          <cell r="C547" t="str">
            <v>VAR_fout</v>
          </cell>
          <cell r="D547" t="str">
            <v>EBIO</v>
          </cell>
          <cell r="E547">
            <v>1.1839513002504973</v>
          </cell>
          <cell r="F547">
            <v>1.1839497587996362</v>
          </cell>
          <cell r="G547">
            <v>1.1839500622651888</v>
          </cell>
          <cell r="H547">
            <v>1.1839501761769895</v>
          </cell>
          <cell r="I547">
            <v>1.1839513798849253</v>
          </cell>
          <cell r="J547">
            <v>1.1839515315378502</v>
          </cell>
          <cell r="K547">
            <v>1.1839480660928876</v>
          </cell>
          <cell r="L547">
            <v>1.1839482230246536</v>
          </cell>
          <cell r="M547">
            <v>1.1839476862921234</v>
          </cell>
          <cell r="N547">
            <v>7.314933882966149</v>
          </cell>
          <cell r="O547">
            <v>10.119610035545897</v>
          </cell>
          <cell r="P547">
            <v>12.275206606742117</v>
          </cell>
        </row>
        <row r="548">
          <cell r="B548" t="str">
            <v>D-EBIO</v>
          </cell>
          <cell r="C548" t="str">
            <v>VAR_fin</v>
          </cell>
          <cell r="D548" t="str">
            <v>BIO</v>
          </cell>
          <cell r="E548">
            <v>1.1839513002504973</v>
          </cell>
          <cell r="F548">
            <v>1.1839497587996362</v>
          </cell>
          <cell r="G548">
            <v>1.1839500622651888</v>
          </cell>
          <cell r="H548">
            <v>1.1839501761769895</v>
          </cell>
          <cell r="I548">
            <v>1.1839513798849253</v>
          </cell>
          <cell r="J548">
            <v>1.1839515315378502</v>
          </cell>
          <cell r="K548">
            <v>1.1839480660928876</v>
          </cell>
          <cell r="L548">
            <v>1.1839482230246536</v>
          </cell>
          <cell r="M548">
            <v>1.1839476862921234</v>
          </cell>
          <cell r="N548">
            <v>7.314933882966149</v>
          </cell>
          <cell r="O548">
            <v>10.119610035545897</v>
          </cell>
          <cell r="P548">
            <v>12.275206606742117</v>
          </cell>
        </row>
        <row r="549">
          <cell r="B549" t="str">
            <v>G-INTC3</v>
          </cell>
          <cell r="C549" t="str">
            <v>VAR_fout</v>
          </cell>
          <cell r="D549" t="str">
            <v>ELC35</v>
          </cell>
          <cell r="E549">
            <v>143.8772832580843</v>
          </cell>
          <cell r="F549">
            <v>105.72681690463025</v>
          </cell>
          <cell r="G549">
            <v>101.42397657129551</v>
          </cell>
          <cell r="H549">
            <v>118.63774558480341</v>
          </cell>
          <cell r="I549">
            <v>94.174536345584045</v>
          </cell>
          <cell r="J549">
            <v>136.94789899268082</v>
          </cell>
          <cell r="K549">
            <v>105.04884328727839</v>
          </cell>
          <cell r="L549">
            <v>163.50287101342161</v>
          </cell>
          <cell r="M549">
            <v>123.52120961435229</v>
          </cell>
          <cell r="N549">
            <v>125.08721685276713</v>
          </cell>
          <cell r="O549">
            <v>124.71277261370221</v>
          </cell>
          <cell r="P549">
            <v>119.94932289690564</v>
          </cell>
        </row>
        <row r="550">
          <cell r="B550" t="str">
            <v>G-INTC3</v>
          </cell>
          <cell r="C550" t="str">
            <v>VAR_fout</v>
          </cell>
          <cell r="D550" t="str">
            <v>ELC3</v>
          </cell>
          <cell r="E550">
            <v>31.812711648974311</v>
          </cell>
          <cell r="F550">
            <v>69.403655735470451</v>
          </cell>
          <cell r="G550">
            <v>68.054480702356386</v>
          </cell>
          <cell r="H550">
            <v>41.511839425005689</v>
          </cell>
          <cell r="I550">
            <v>79.793915438389064</v>
          </cell>
          <cell r="J550">
            <v>37.578509371151</v>
          </cell>
          <cell r="K550">
            <v>71.182151247311182</v>
          </cell>
          <cell r="L550">
            <v>32.613616340139004</v>
          </cell>
          <cell r="M550">
            <v>72.179390593768645</v>
          </cell>
          <cell r="N550">
            <v>73.748847682948821</v>
          </cell>
          <cell r="O550">
            <v>70.343170158484014</v>
          </cell>
          <cell r="P550">
            <v>69.677523063324728</v>
          </cell>
        </row>
        <row r="551">
          <cell r="B551" t="str">
            <v>G-INTC3</v>
          </cell>
          <cell r="C551" t="str">
            <v>VAR_fout</v>
          </cell>
          <cell r="D551" t="str">
            <v>ELC</v>
          </cell>
          <cell r="E551">
            <v>1.2133300256646063E-2</v>
          </cell>
          <cell r="F551">
            <v>1.2174573754376141E-3</v>
          </cell>
          <cell r="G551">
            <v>1.7022358913528421E-3</v>
          </cell>
          <cell r="H551">
            <v>0.1780866593055011</v>
          </cell>
          <cell r="I551">
            <v>8.8086442191626688E-2</v>
          </cell>
          <cell r="J551">
            <v>1.2318668676254885E-3</v>
          </cell>
          <cell r="K551">
            <v>0.16841766963159971</v>
          </cell>
          <cell r="L551">
            <v>0.10599307251512316</v>
          </cell>
          <cell r="M551">
            <v>2.8064262026565416E-2</v>
          </cell>
          <cell r="N551">
            <v>5.1857934426286334E-2</v>
          </cell>
          <cell r="O551">
            <v>5.5256392107553488E-2</v>
          </cell>
          <cell r="P551">
            <v>7.827149737412184E-2</v>
          </cell>
        </row>
        <row r="552">
          <cell r="B552" t="str">
            <v>G-INTC3</v>
          </cell>
          <cell r="C552" t="str">
            <v>VAR_fin</v>
          </cell>
          <cell r="D552" t="str">
            <v>ELC13</v>
          </cell>
          <cell r="E552">
            <v>179.38288895970712</v>
          </cell>
          <cell r="F552">
            <v>183.38513126255424</v>
          </cell>
          <cell r="G552">
            <v>176.8841250842984</v>
          </cell>
          <cell r="H552">
            <v>166.42040686551758</v>
          </cell>
          <cell r="I552">
            <v>179.69227852867618</v>
          </cell>
          <cell r="J552">
            <v>179.20783186746019</v>
          </cell>
          <cell r="K552">
            <v>180.15912541809354</v>
          </cell>
          <cell r="L552">
            <v>199.3364298984161</v>
          </cell>
          <cell r="M552">
            <v>198.83478744854216</v>
          </cell>
          <cell r="N552">
            <v>202.04418140534744</v>
          </cell>
          <cell r="O552">
            <v>198.20752325513129</v>
          </cell>
          <cell r="P552">
            <v>192.71564954317961</v>
          </cell>
        </row>
        <row r="553">
          <cell r="B553" t="str">
            <v>G-INTC3</v>
          </cell>
          <cell r="C553" t="str">
            <v>VAR_ncap</v>
          </cell>
          <cell r="D553" t="str">
            <v>-</v>
          </cell>
          <cell r="E553">
            <v>5.4399374979024599E-8</v>
          </cell>
          <cell r="F553">
            <v>5.6810645353163698E-8</v>
          </cell>
          <cell r="G553">
            <v>6.4583383271290998E-8</v>
          </cell>
          <cell r="H553">
            <v>7.8906954285245503E-8</v>
          </cell>
          <cell r="I553">
            <v>1.06049698307126E-7</v>
          </cell>
          <cell r="J553">
            <v>1.3794974187391399E-7</v>
          </cell>
          <cell r="K553">
            <v>1.87103773709979E-7</v>
          </cell>
          <cell r="L553">
            <v>2.9579261358776699E-7</v>
          </cell>
          <cell r="M553">
            <v>3.6438393658541398E-7</v>
          </cell>
          <cell r="N553">
            <v>1.4715434487446901E-6</v>
          </cell>
        </row>
        <row r="554">
          <cell r="B554" t="str">
            <v>G-INTC3</v>
          </cell>
          <cell r="C554" t="str">
            <v>VAR_cap</v>
          </cell>
          <cell r="D554" t="str">
            <v>-</v>
          </cell>
          <cell r="E554">
            <v>13.914190167241101</v>
          </cell>
          <cell r="F554">
            <v>13.914190167241101</v>
          </cell>
          <cell r="G554">
            <v>13.914190167241101</v>
          </cell>
          <cell r="H554">
            <v>13.91419022032175</v>
          </cell>
          <cell r="I554">
            <v>13.91419036203671</v>
          </cell>
          <cell r="J554">
            <v>13.914190421941459</v>
          </cell>
          <cell r="K554">
            <v>13.914190530803458</v>
          </cell>
          <cell r="L554">
            <v>13.914190665940898</v>
          </cell>
          <cell r="M554">
            <v>13.914190824295414</v>
          </cell>
          <cell r="N554">
            <v>13.914191236587451</v>
          </cell>
          <cell r="O554">
            <v>13.914191513221223</v>
          </cell>
          <cell r="P554">
            <v>13.914192984764671</v>
          </cell>
        </row>
        <row r="555">
          <cell r="B555" t="str">
            <v>HPLBIO</v>
          </cell>
          <cell r="C555" t="str">
            <v>VAR_fout</v>
          </cell>
          <cell r="D555" t="str">
            <v>LTH</v>
          </cell>
          <cell r="E555">
            <v>0.9017752864499502</v>
          </cell>
          <cell r="F555">
            <v>0.90177411237945182</v>
          </cell>
          <cell r="G555">
            <v>0.9017743435188037</v>
          </cell>
          <cell r="H555">
            <v>0.9017744302815327</v>
          </cell>
          <cell r="I555">
            <v>0.90177534710477403</v>
          </cell>
          <cell r="J555">
            <v>0.90177546261362929</v>
          </cell>
          <cell r="K555">
            <v>0.90177282310250839</v>
          </cell>
          <cell r="L555">
            <v>0.90177294263207763</v>
          </cell>
          <cell r="M555">
            <v>0.90177253382123335</v>
          </cell>
          <cell r="N555">
            <v>5.5715354138963162</v>
          </cell>
          <cell r="O555">
            <v>7.7077614903885046</v>
          </cell>
          <cell r="P555">
            <v>9.3496058086892049</v>
          </cell>
        </row>
        <row r="556">
          <cell r="B556" t="str">
            <v>HPLBIO</v>
          </cell>
          <cell r="C556" t="str">
            <v>VAR_fin</v>
          </cell>
          <cell r="D556" t="str">
            <v>EBIO</v>
          </cell>
          <cell r="E556">
            <v>1.1839513002504973</v>
          </cell>
          <cell r="F556">
            <v>1.1839497587996362</v>
          </cell>
          <cell r="G556">
            <v>1.1839500622651888</v>
          </cell>
          <cell r="H556">
            <v>1.1839501761769895</v>
          </cell>
          <cell r="I556">
            <v>1.1839513798849253</v>
          </cell>
          <cell r="J556">
            <v>1.1839515315378502</v>
          </cell>
          <cell r="K556">
            <v>1.1839480660928876</v>
          </cell>
          <cell r="L556">
            <v>1.1839482230246536</v>
          </cell>
          <cell r="M556">
            <v>1.1839476862921234</v>
          </cell>
          <cell r="N556">
            <v>7.314933882966149</v>
          </cell>
          <cell r="O556">
            <v>10.119610035545897</v>
          </cell>
          <cell r="P556">
            <v>12.275206606742117</v>
          </cell>
        </row>
        <row r="557">
          <cell r="B557" t="str">
            <v>HPLBIO</v>
          </cell>
          <cell r="C557" t="str">
            <v>VAR_ncap</v>
          </cell>
          <cell r="D557" t="str">
            <v>-</v>
          </cell>
          <cell r="E557">
            <v>7.4280144746021003E-6</v>
          </cell>
          <cell r="F557">
            <v>5.5032580295931801E-6</v>
          </cell>
          <cell r="G557">
            <v>6.3602366722834796E-6</v>
          </cell>
          <cell r="H557">
            <v>6.2919599660277603E-2</v>
          </cell>
          <cell r="I557">
            <v>5.1449442619786102E-2</v>
          </cell>
          <cell r="J557">
            <v>1.3443212370238901E-5</v>
          </cell>
          <cell r="K557">
            <v>5.0337257838264302E-2</v>
          </cell>
          <cell r="L557">
            <v>3.4738706722879403E-2</v>
          </cell>
          <cell r="M557">
            <v>3.5676946537230803E-2</v>
          </cell>
          <cell r="N557">
            <v>0.58594928103504196</v>
          </cell>
          <cell r="O557">
            <v>0.32129256250482602</v>
          </cell>
          <cell r="P557">
            <v>0.24299223413666299</v>
          </cell>
        </row>
        <row r="558">
          <cell r="B558" t="str">
            <v>HPLBIO</v>
          </cell>
          <cell r="C558" t="str">
            <v>VAR_cap</v>
          </cell>
          <cell r="D558" t="str">
            <v>-</v>
          </cell>
          <cell r="E558">
            <v>0.11438600287826256</v>
          </cell>
          <cell r="F558">
            <v>0.11438785556383789</v>
          </cell>
          <cell r="G558">
            <v>0.11439111795332063</v>
          </cell>
          <cell r="H558">
            <v>0.1143813745418288</v>
          </cell>
          <cell r="I558">
            <v>0.11438232324523744</v>
          </cell>
          <cell r="J558">
            <v>0.1143852743972444</v>
          </cell>
          <cell r="K558">
            <v>0.14476780247205986</v>
          </cell>
          <cell r="L558">
            <v>0.13653094086899037</v>
          </cell>
          <cell r="M558">
            <v>0.13637316426191623</v>
          </cell>
          <cell r="N558">
            <v>0.7066920143096449</v>
          </cell>
          <cell r="O558">
            <v>0.97764755275301174</v>
          </cell>
          <cell r="P558">
            <v>1.1858971181757181</v>
          </cell>
        </row>
        <row r="559">
          <cell r="B559" t="str">
            <v>ENUC_SMR_BEZ_I</v>
          </cell>
          <cell r="C559" t="str">
            <v>VAR_fout</v>
          </cell>
          <cell r="D559" t="str">
            <v>LTH</v>
          </cell>
          <cell r="K559">
            <v>2.6145161616784649</v>
          </cell>
          <cell r="L559">
            <v>1.759109773919578</v>
          </cell>
          <cell r="M559">
            <v>1.7522939198323351</v>
          </cell>
          <cell r="N559">
            <v>1.7751762441519381</v>
          </cell>
          <cell r="O559">
            <v>1.7750779479853918</v>
          </cell>
          <cell r="P559">
            <v>1.7908425718496608</v>
          </cell>
        </row>
        <row r="560">
          <cell r="B560" t="str">
            <v>ENUC_SMR_BEZ_I</v>
          </cell>
          <cell r="C560" t="str">
            <v>VAR_fout</v>
          </cell>
          <cell r="D560" t="str">
            <v>ELC</v>
          </cell>
          <cell r="K560">
            <v>6.4111437493753547</v>
          </cell>
          <cell r="L560">
            <v>7.7065379913745691</v>
          </cell>
          <cell r="M560">
            <v>7.6869426736708002</v>
          </cell>
          <cell r="N560">
            <v>7.7038537375297684</v>
          </cell>
          <cell r="O560">
            <v>7.6851381234552116</v>
          </cell>
          <cell r="P560">
            <v>7.7005641510451275</v>
          </cell>
        </row>
        <row r="561">
          <cell r="B561" t="str">
            <v>ENUC_SMR_BEZ_I</v>
          </cell>
          <cell r="C561" t="str">
            <v>VAR_fin</v>
          </cell>
          <cell r="D561" t="str">
            <v>URN</v>
          </cell>
          <cell r="K561">
            <v>20.497625128482635</v>
          </cell>
          <cell r="L561">
            <v>24.024037959525153</v>
          </cell>
          <cell r="M561">
            <v>23.961911237194041</v>
          </cell>
          <cell r="N561">
            <v>24.023085832912045</v>
          </cell>
          <cell r="O561">
            <v>23.966598652908267</v>
          </cell>
          <cell r="P561">
            <v>24.0201293485371</v>
          </cell>
        </row>
        <row r="562">
          <cell r="B562" t="str">
            <v>ENUC_SMR_BEZ_I</v>
          </cell>
          <cell r="C562" t="str">
            <v>VAR_ncap</v>
          </cell>
          <cell r="D562" t="str">
            <v>-</v>
          </cell>
          <cell r="J562">
            <v>0.29999951900266603</v>
          </cell>
          <cell r="K562">
            <v>4.2150279188568298E-8</v>
          </cell>
          <cell r="L562">
            <v>4.3059224623627902E-8</v>
          </cell>
          <cell r="M562">
            <v>4.4735261874790002E-8</v>
          </cell>
          <cell r="N562">
            <v>7.3957459118793104E-8</v>
          </cell>
          <cell r="O562">
            <v>1.5685786602346801E-7</v>
          </cell>
        </row>
        <row r="563">
          <cell r="B563" t="str">
            <v>ENUC_SMR_BEZ_I</v>
          </cell>
          <cell r="C563" t="str">
            <v>VAR_cap</v>
          </cell>
          <cell r="D563" t="str">
            <v>-</v>
          </cell>
          <cell r="K563">
            <v>0.246863027219518</v>
          </cell>
          <cell r="L563">
            <v>0.29999956115294502</v>
          </cell>
          <cell r="M563">
            <v>0.29999959077089</v>
          </cell>
          <cell r="N563">
            <v>0.29999964894743197</v>
          </cell>
          <cell r="O563">
            <v>0.29999969702541601</v>
          </cell>
          <cell r="P563">
            <v>0.29999987976275699</v>
          </cell>
        </row>
        <row r="564">
          <cell r="B564" t="str">
            <v>G-INTC5</v>
          </cell>
          <cell r="C564" t="str">
            <v>VAR_fout</v>
          </cell>
          <cell r="D564" t="str">
            <v>ELC5</v>
          </cell>
          <cell r="E564">
            <v>253.07558220920973</v>
          </cell>
          <cell r="F564">
            <v>120.26027717172222</v>
          </cell>
          <cell r="G564">
            <v>116.402523408384</v>
          </cell>
          <cell r="H564">
            <v>134.25821245172347</v>
          </cell>
          <cell r="I564">
            <v>100.11279629126558</v>
          </cell>
          <cell r="J564">
            <v>144.03443809354764</v>
          </cell>
          <cell r="K564">
            <v>117.71512998645976</v>
          </cell>
          <cell r="L564">
            <v>169.87525291025634</v>
          </cell>
          <cell r="M564">
            <v>130.14364466481254</v>
          </cell>
          <cell r="N564">
            <v>127.4658367547793</v>
          </cell>
          <cell r="O564">
            <v>123.9599316839841</v>
          </cell>
          <cell r="P564">
            <v>118.46481257054802</v>
          </cell>
        </row>
        <row r="565">
          <cell r="B565" t="str">
            <v>G-INTC5</v>
          </cell>
          <cell r="C565" t="str">
            <v>VAR_fout</v>
          </cell>
          <cell r="D565" t="str">
            <v>ELC13</v>
          </cell>
          <cell r="E565">
            <v>4.7894699430159247E-2</v>
          </cell>
          <cell r="F565">
            <v>1.0429706080738608E-3</v>
          </cell>
          <cell r="G565">
            <v>1.5317579283646878E-3</v>
          </cell>
          <cell r="H565">
            <v>6.238666738945407E-4</v>
          </cell>
          <cell r="I565">
            <v>1.2023409715890643E-3</v>
          </cell>
          <cell r="J565">
            <v>9.943423978356139E-4</v>
          </cell>
          <cell r="K565">
            <v>1.1680427006012376E-3</v>
          </cell>
          <cell r="L565">
            <v>3.8694077322865374E-2</v>
          </cell>
          <cell r="M565">
            <v>1.4617916833285535E-3</v>
          </cell>
          <cell r="N565">
            <v>8.3346828943733457E-3</v>
          </cell>
          <cell r="O565">
            <v>2.3074155825273633E-3</v>
          </cell>
          <cell r="P565">
            <v>5.3728153430386586E-3</v>
          </cell>
        </row>
        <row r="566">
          <cell r="B566" t="str">
            <v>G-INTC5</v>
          </cell>
          <cell r="C566" t="str">
            <v>VAR_fin</v>
          </cell>
          <cell r="D566" t="str">
            <v>ELC35</v>
          </cell>
          <cell r="E566">
            <v>261.11806878001948</v>
          </cell>
          <cell r="F566">
            <v>125.94885809374033</v>
          </cell>
          <cell r="G566">
            <v>121.6445341689041</v>
          </cell>
          <cell r="H566">
            <v>139.79735445689514</v>
          </cell>
          <cell r="I566">
            <v>103.8695159618561</v>
          </cell>
          <cell r="J566">
            <v>148.90369336294964</v>
          </cell>
          <cell r="K566">
            <v>121.26099220717397</v>
          </cell>
          <cell r="L566">
            <v>174.40842741679947</v>
          </cell>
          <cell r="M566">
            <v>133.58764101176845</v>
          </cell>
          <cell r="N566">
            <v>130.84605572919418</v>
          </cell>
          <cell r="O566">
            <v>127.2412274785254</v>
          </cell>
          <cell r="P566">
            <v>121.60390065237181</v>
          </cell>
        </row>
        <row r="567">
          <cell r="B567" t="str">
            <v>G-INTC5</v>
          </cell>
          <cell r="C567" t="str">
            <v>VAR_ncap</v>
          </cell>
          <cell r="D567" t="str">
            <v>-</v>
          </cell>
          <cell r="E567">
            <v>2.4330711311006498E-7</v>
          </cell>
          <cell r="F567">
            <v>2.5297275981437397E-7</v>
          </cell>
          <cell r="G567">
            <v>2.84966809522905E-7</v>
          </cell>
          <cell r="H567">
            <v>3.8976711972854199E-7</v>
          </cell>
          <cell r="I567">
            <v>5.0101443880283002E-7</v>
          </cell>
          <cell r="J567">
            <v>6.9569688700778603E-7</v>
          </cell>
          <cell r="K567">
            <v>9.3826695270252897E-7</v>
          </cell>
          <cell r="L567">
            <v>1.5053167967103599E-6</v>
          </cell>
          <cell r="M567">
            <v>2.0439903340323898E-6</v>
          </cell>
          <cell r="N567">
            <v>8.15550084082981E-6</v>
          </cell>
        </row>
        <row r="568">
          <cell r="B568" t="str">
            <v>G-INTC5</v>
          </cell>
          <cell r="C568" t="str">
            <v>VAR_cap</v>
          </cell>
          <cell r="D568" t="str">
            <v>-</v>
          </cell>
          <cell r="E568">
            <v>12.649263788401001</v>
          </cell>
          <cell r="F568">
            <v>12.649263788401001</v>
          </cell>
          <cell r="G568">
            <v>12.649263788401001</v>
          </cell>
          <cell r="H568">
            <v>12.649264025353963</v>
          </cell>
          <cell r="I568">
            <v>12.649264663510573</v>
          </cell>
          <cell r="J568">
            <v>12.649264959414802</v>
          </cell>
          <cell r="K568">
            <v>12.649265480599928</v>
          </cell>
          <cell r="L568">
            <v>12.64926615612613</v>
          </cell>
          <cell r="M568">
            <v>12.649266950224538</v>
          </cell>
          <cell r="N568">
            <v>12.649269091939289</v>
          </cell>
          <cell r="O568">
            <v>12.649270643700213</v>
          </cell>
          <cell r="P568">
            <v>12.649278799201053</v>
          </cell>
        </row>
        <row r="569">
          <cell r="B569" t="str">
            <v>D-SLFO</v>
          </cell>
          <cell r="C569" t="str">
            <v>VAR_fout</v>
          </cell>
          <cell r="D569" t="str">
            <v>CO2</v>
          </cell>
          <cell r="E569">
            <v>2267.7886561236401</v>
          </cell>
          <cell r="F569">
            <v>2009.4365586956999</v>
          </cell>
          <cell r="G569">
            <v>1921.72655901133</v>
          </cell>
          <cell r="H569">
            <v>1402.0567720752299</v>
          </cell>
          <cell r="I569">
            <v>1104.39160391323</v>
          </cell>
          <cell r="J569">
            <v>772.36213564460797</v>
          </cell>
          <cell r="K569">
            <v>350.65365505984698</v>
          </cell>
          <cell r="M569">
            <v>1.3901051929300299E-2</v>
          </cell>
          <cell r="N569">
            <v>1.50101868083857E-2</v>
          </cell>
          <cell r="O569">
            <v>1.32318894306828E-2</v>
          </cell>
          <cell r="P569">
            <v>2.52154524730996E-2</v>
          </cell>
        </row>
        <row r="570">
          <cell r="B570" t="str">
            <v>D-SLFO</v>
          </cell>
          <cell r="C570" t="str">
            <v>VAR_fout</v>
          </cell>
          <cell r="D570" t="str">
            <v>SLFO</v>
          </cell>
          <cell r="E570">
            <v>30.256634229252082</v>
          </cell>
          <cell r="F570">
            <v>26.809723560072435</v>
          </cell>
          <cell r="G570">
            <v>25.639539518127194</v>
          </cell>
          <cell r="H570">
            <v>18.706389060250611</v>
          </cell>
          <cell r="I570">
            <v>14.735116204097082</v>
          </cell>
          <cell r="J570">
            <v>10.304940213950793</v>
          </cell>
          <cell r="K570">
            <v>4.6786809117752464</v>
          </cell>
          <cell r="L570">
            <v>0.93940888287694657</v>
          </cell>
          <cell r="M570">
            <v>0.92650410322585708</v>
          </cell>
          <cell r="N570">
            <v>0.93247821902979755</v>
          </cell>
          <cell r="O570">
            <v>0.93274063402891449</v>
          </cell>
          <cell r="P570">
            <v>0.93310761634011086</v>
          </cell>
        </row>
        <row r="571">
          <cell r="B571" t="str">
            <v>D-SLFO</v>
          </cell>
          <cell r="C571" t="str">
            <v>VAR_fin</v>
          </cell>
          <cell r="D571" t="str">
            <v>LFO</v>
          </cell>
          <cell r="E571">
            <v>30.770538074947602</v>
          </cell>
          <cell r="F571">
            <v>27.265082207540047</v>
          </cell>
          <cell r="G571">
            <v>26.07498723217547</v>
          </cell>
          <cell r="H571">
            <v>19.023836798849814</v>
          </cell>
          <cell r="I571">
            <v>14.984960704385744</v>
          </cell>
          <cell r="J571">
            <v>10.479811881202291</v>
          </cell>
          <cell r="K571">
            <v>4.7578514933493494</v>
          </cell>
          <cell r="M571">
            <v>1.8861671545862061E-4</v>
          </cell>
          <cell r="N571">
            <v>2.0366603539193648E-4</v>
          </cell>
          <cell r="O571">
            <v>1.7953717002283353E-4</v>
          </cell>
          <cell r="P571">
            <v>3.4213639719266802E-4</v>
          </cell>
        </row>
        <row r="572">
          <cell r="B572" t="str">
            <v>D-SLFO</v>
          </cell>
          <cell r="C572" t="str">
            <v>VAR_fin</v>
          </cell>
          <cell r="D572" t="str">
            <v>BDS</v>
          </cell>
          <cell r="G572">
            <v>3.5729435456877652E-5</v>
          </cell>
          <cell r="H572">
            <v>2.7729280919302357E-4</v>
          </cell>
          <cell r="I572">
            <v>4.2898022241295462E-4</v>
          </cell>
          <cell r="J572">
            <v>1.5686550906196702E-4</v>
          </cell>
          <cell r="K572">
            <v>2.9728027045435127E-4</v>
          </cell>
          <cell r="L572">
            <v>0.95536481275194451</v>
          </cell>
          <cell r="M572">
            <v>0.94205281750906611</v>
          </cell>
          <cell r="N572">
            <v>0.94811359943181484</v>
          </cell>
          <cell r="O572">
            <v>0.94840421145458109</v>
          </cell>
          <cell r="P572">
            <v>0.94861548835554099</v>
          </cell>
        </row>
        <row r="573">
          <cell r="B573" t="str">
            <v>D-RCOA</v>
          </cell>
          <cell r="C573" t="str">
            <v>VAR_fout</v>
          </cell>
          <cell r="D573" t="str">
            <v>CO2</v>
          </cell>
          <cell r="E573">
            <v>9.2700461656803395</v>
          </cell>
          <cell r="F573">
            <v>9.2700118526780297</v>
          </cell>
          <cell r="G573">
            <v>0.10860871037087599</v>
          </cell>
          <cell r="H573">
            <v>6.1879846493916903E-2</v>
          </cell>
          <cell r="I573">
            <v>2.2832038478822599E-2</v>
          </cell>
        </row>
        <row r="574">
          <cell r="B574" t="str">
            <v>D-RCOA</v>
          </cell>
          <cell r="C574" t="str">
            <v>VAR_fout</v>
          </cell>
          <cell r="D574" t="str">
            <v>RCOA</v>
          </cell>
          <cell r="E574">
            <v>0.10000049801165407</v>
          </cell>
          <cell r="F574">
            <v>0.10000012786060432</v>
          </cell>
          <cell r="G574">
            <v>1.1716149986070788E-3</v>
          </cell>
          <cell r="H574">
            <v>6.6752800964311662E-4</v>
          </cell>
          <cell r="I574">
            <v>2.463003072149145E-4</v>
          </cell>
        </row>
        <row r="575">
          <cell r="B575" t="str">
            <v>D-RCOA</v>
          </cell>
          <cell r="C575" t="str">
            <v>VAR_fin</v>
          </cell>
          <cell r="D575" t="str">
            <v>COA</v>
          </cell>
          <cell r="E575">
            <v>0.10000049801165407</v>
          </cell>
          <cell r="F575">
            <v>0.10000012786060432</v>
          </cell>
          <cell r="G575">
            <v>1.1716149986070788E-3</v>
          </cell>
          <cell r="H575">
            <v>6.6752800964311662E-4</v>
          </cell>
          <cell r="I575">
            <v>2.463003072149145E-4</v>
          </cell>
        </row>
        <row r="576">
          <cell r="B576" t="str">
            <v>EHYD-RUN00</v>
          </cell>
          <cell r="C576" t="str">
            <v>VAR_fout</v>
          </cell>
          <cell r="D576" t="str">
            <v>ELC13</v>
          </cell>
          <cell r="E576">
            <v>54.392400626141978</v>
          </cell>
          <cell r="F576">
            <v>43.518882287817249</v>
          </cell>
          <cell r="G576">
            <v>53.296792284566159</v>
          </cell>
          <cell r="H576">
            <v>52.203557757950371</v>
          </cell>
          <cell r="I576">
            <v>51.109809149607678</v>
          </cell>
          <cell r="J576">
            <v>50.016737213114517</v>
          </cell>
          <cell r="K576">
            <v>48.923693385331035</v>
          </cell>
          <cell r="L576">
            <v>47.830817006559336</v>
          </cell>
          <cell r="M576">
            <v>47.830756943278679</v>
          </cell>
          <cell r="N576">
            <v>47.8307915995588</v>
          </cell>
          <cell r="O576">
            <v>47.830801873591398</v>
          </cell>
          <cell r="P576">
            <v>47.830385283306171</v>
          </cell>
        </row>
        <row r="577">
          <cell r="B577" t="str">
            <v>EHYD-RUN00</v>
          </cell>
          <cell r="C577" t="str">
            <v>VAR_fin</v>
          </cell>
          <cell r="D577" t="str">
            <v>HYDR</v>
          </cell>
          <cell r="E577">
            <v>54.392400626141978</v>
          </cell>
          <cell r="F577">
            <v>43.518882287817249</v>
          </cell>
          <cell r="G577">
            <v>53.296792284566159</v>
          </cell>
          <cell r="H577">
            <v>52.203557757950371</v>
          </cell>
          <cell r="I577">
            <v>51.109809149607678</v>
          </cell>
          <cell r="J577">
            <v>50.016737213114517</v>
          </cell>
          <cell r="K577">
            <v>48.923693385331035</v>
          </cell>
          <cell r="L577">
            <v>47.830817006559336</v>
          </cell>
          <cell r="M577">
            <v>47.830756943278679</v>
          </cell>
          <cell r="N577">
            <v>47.8307915995588</v>
          </cell>
          <cell r="O577">
            <v>47.830801873591398</v>
          </cell>
          <cell r="P577">
            <v>47.830385283306171</v>
          </cell>
        </row>
        <row r="578">
          <cell r="B578" t="str">
            <v>EHYD-RUN00</v>
          </cell>
          <cell r="C578" t="str">
            <v>VAR_cap</v>
          </cell>
          <cell r="D578" t="str">
            <v>-</v>
          </cell>
          <cell r="E578">
            <v>3.86687</v>
          </cell>
          <cell r="F578">
            <v>3.9240852000672399</v>
          </cell>
          <cell r="G578">
            <v>3.9610124303882599</v>
          </cell>
          <cell r="H578">
            <v>3.9647700000000001</v>
          </cell>
          <cell r="I578">
            <v>3.9647700000000001</v>
          </cell>
          <cell r="J578">
            <v>3.9647700000000001</v>
          </cell>
          <cell r="K578">
            <v>3.9647700000000001</v>
          </cell>
          <cell r="L578">
            <v>3.9647700000000001</v>
          </cell>
          <cell r="M578">
            <v>3.9647700000000001</v>
          </cell>
          <cell r="N578">
            <v>3.9647700000000001</v>
          </cell>
          <cell r="O578">
            <v>3.9647700000000001</v>
          </cell>
          <cell r="P578">
            <v>3.9647700000000001</v>
          </cell>
        </row>
        <row r="579">
          <cell r="B579" t="str">
            <v>HPLELCHP</v>
          </cell>
          <cell r="C579" t="str">
            <v>VAR_fout</v>
          </cell>
          <cell r="D579" t="str">
            <v>LTH</v>
          </cell>
          <cell r="F579">
            <v>3.7429004882811587</v>
          </cell>
          <cell r="G579">
            <v>3.8563148940244645</v>
          </cell>
          <cell r="H579">
            <v>4.4178070101379801</v>
          </cell>
          <cell r="I579">
            <v>4.7268563835131738</v>
          </cell>
          <cell r="J579">
            <v>4.9679736585622862</v>
          </cell>
          <cell r="K579">
            <v>5.2213899633113421</v>
          </cell>
          <cell r="L579">
            <v>5.4881831889244754</v>
          </cell>
          <cell r="M579">
            <v>5.7681376110505385</v>
          </cell>
          <cell r="N579">
            <v>6.2444306710588098</v>
          </cell>
          <cell r="O579">
            <v>6.5629660836884671</v>
          </cell>
          <cell r="P579">
            <v>6.8988625907275969</v>
          </cell>
        </row>
        <row r="580">
          <cell r="B580" t="str">
            <v>HPLELCHP</v>
          </cell>
          <cell r="C580" t="str">
            <v>VAR_fin</v>
          </cell>
          <cell r="D580" t="str">
            <v>ELC35</v>
          </cell>
          <cell r="F580">
            <v>1.2476334960937203</v>
          </cell>
          <cell r="G580">
            <v>1.2854382980081556</v>
          </cell>
          <cell r="H580">
            <v>1.4726023367126591</v>
          </cell>
          <cell r="I580">
            <v>1.5756187945043894</v>
          </cell>
          <cell r="J580">
            <v>1.6559912195207604</v>
          </cell>
          <cell r="K580">
            <v>1.7404633211037777</v>
          </cell>
          <cell r="L580">
            <v>1.8293943963081585</v>
          </cell>
          <cell r="M580">
            <v>1.922712537016847</v>
          </cell>
          <cell r="N580">
            <v>2.0814768903529379</v>
          </cell>
          <cell r="O580">
            <v>2.1876553612294902</v>
          </cell>
          <cell r="P580">
            <v>2.2996208635758668</v>
          </cell>
        </row>
        <row r="581">
          <cell r="B581" t="str">
            <v>HPLELCHP</v>
          </cell>
          <cell r="C581" t="str">
            <v>VAR_fin</v>
          </cell>
          <cell r="D581" t="str">
            <v>WWTPCC</v>
          </cell>
          <cell r="F581">
            <v>7.4858009765623201</v>
          </cell>
          <cell r="G581">
            <v>7.7126297880489298</v>
          </cell>
          <cell r="H581">
            <v>8.8356140202759494</v>
          </cell>
          <cell r="I581">
            <v>9.4537127670263494</v>
          </cell>
          <cell r="J581">
            <v>9.9359473171245707</v>
          </cell>
          <cell r="K581">
            <v>10.4427799266227</v>
          </cell>
          <cell r="L581">
            <v>10.976366377849001</v>
          </cell>
          <cell r="M581">
            <v>11.5362752221011</v>
          </cell>
          <cell r="N581">
            <v>12.4888613421176</v>
          </cell>
          <cell r="O581">
            <v>13.1259321673769</v>
          </cell>
          <cell r="P581">
            <v>13.797725181455201</v>
          </cell>
        </row>
        <row r="582">
          <cell r="B582" t="str">
            <v>HPLELCHP</v>
          </cell>
          <cell r="C582" t="str">
            <v>VAR_ncap</v>
          </cell>
          <cell r="D582" t="str">
            <v>-</v>
          </cell>
          <cell r="F582">
            <v>0.230502057418006</v>
          </cell>
          <cell r="G582">
            <v>6.9872929103332298E-3</v>
          </cell>
          <cell r="H582">
            <v>3.4551459455896098E-2</v>
          </cell>
          <cell r="I582">
            <v>2.12541021995259E-2</v>
          </cell>
          <cell r="J582">
            <v>0.107777172427861</v>
          </cell>
          <cell r="K582">
            <v>0.170382830414544</v>
          </cell>
          <cell r="L582">
            <v>3.9141135338872E-2</v>
          </cell>
          <cell r="M582">
            <v>4.8787206397717699E-2</v>
          </cell>
          <cell r="N582">
            <v>0.12915526347150999</v>
          </cell>
          <cell r="O582">
            <v>0.19012213435665801</v>
          </cell>
          <cell r="P582">
            <v>6.0038866073560501E-2</v>
          </cell>
        </row>
        <row r="583">
          <cell r="B583" t="str">
            <v>HPLELCHP</v>
          </cell>
          <cell r="C583" t="str">
            <v>VAR_cap</v>
          </cell>
          <cell r="D583" t="str">
            <v>-</v>
          </cell>
          <cell r="F583">
            <v>0.230502057418006</v>
          </cell>
          <cell r="G583">
            <v>0.23748922160293826</v>
          </cell>
          <cell r="H583">
            <v>0.27204039378523509</v>
          </cell>
          <cell r="I583">
            <v>0.29329363590826152</v>
          </cell>
          <cell r="J583">
            <v>0.31226880768974485</v>
          </cell>
          <cell r="K583">
            <v>0.324247755394165</v>
          </cell>
          <cell r="L583">
            <v>0.33855310058337817</v>
          </cell>
          <cell r="M583">
            <v>0.35825756005983461</v>
          </cell>
          <cell r="N583">
            <v>0.38746370163492622</v>
          </cell>
          <cell r="O583">
            <v>0.40720307473758383</v>
          </cell>
          <cell r="P583">
            <v>0.42809972250415568</v>
          </cell>
        </row>
        <row r="584">
          <cell r="B584" t="str">
            <v>D-ITOT_LTH</v>
          </cell>
          <cell r="C584" t="str">
            <v>VAR_fout</v>
          </cell>
          <cell r="D584" t="str">
            <v>ITOT_LTH_DH</v>
          </cell>
          <cell r="E584">
            <v>7.1200033801536362</v>
          </cell>
          <cell r="F584">
            <v>7.6289063610330636</v>
          </cell>
          <cell r="G584">
            <v>7.3888615585997055</v>
          </cell>
          <cell r="H584">
            <v>7.8016585741222935</v>
          </cell>
          <cell r="I584">
            <v>7.7793195835579265</v>
          </cell>
          <cell r="J584">
            <v>7.1218061521016516</v>
          </cell>
          <cell r="K584">
            <v>9.4557385173283421</v>
          </cell>
          <cell r="L584">
            <v>9.9432042561519065</v>
          </cell>
          <cell r="M584">
            <v>9.8677599202951054</v>
          </cell>
          <cell r="N584">
            <v>9.3843799588071608</v>
          </cell>
          <cell r="O584">
            <v>8.2912630484340273</v>
          </cell>
          <cell r="P584">
            <v>8.0238389271293933</v>
          </cell>
        </row>
        <row r="585">
          <cell r="B585" t="str">
            <v>D-ITOT_LTH</v>
          </cell>
          <cell r="C585" t="str">
            <v>VAR_fin</v>
          </cell>
          <cell r="D585" t="str">
            <v>LTH</v>
          </cell>
          <cell r="E585">
            <v>7.7403393651949761</v>
          </cell>
          <cell r="F585">
            <v>8.2914012716847125</v>
          </cell>
          <cell r="G585">
            <v>8.0273464316091108</v>
          </cell>
          <cell r="H585">
            <v>8.4702509649940669</v>
          </cell>
          <cell r="I585">
            <v>8.4404577387378481</v>
          </cell>
          <cell r="J585">
            <v>7.7219995218043103</v>
          </cell>
          <cell r="K585">
            <v>10.245909084907286</v>
          </cell>
          <cell r="L585">
            <v>10.767057024445926</v>
          </cell>
          <cell r="M585">
            <v>10.685361683043373</v>
          </cell>
          <cell r="N585">
            <v>10.161930857754342</v>
          </cell>
          <cell r="O585">
            <v>8.9782428025590733</v>
          </cell>
          <cell r="P585">
            <v>8.6886610249326157</v>
          </cell>
        </row>
        <row r="586">
          <cell r="B586" t="str">
            <v>D-ITOT_LTH</v>
          </cell>
          <cell r="C586" t="str">
            <v>VAR_ncap</v>
          </cell>
          <cell r="D586" t="str">
            <v>-</v>
          </cell>
          <cell r="E586">
            <v>0.79547232250957001</v>
          </cell>
          <cell r="F586">
            <v>1.48925693611919E-8</v>
          </cell>
          <cell r="G586">
            <v>1.6739090082714101E-8</v>
          </cell>
          <cell r="H586">
            <v>1.88337624879035E-8</v>
          </cell>
          <cell r="I586">
            <v>2.54378750138205E-8</v>
          </cell>
          <cell r="J586">
            <v>3.0719326094570299E-8</v>
          </cell>
          <cell r="K586">
            <v>3.9384692077009998E-8</v>
          </cell>
          <cell r="L586">
            <v>6.4099209522018598E-8</v>
          </cell>
          <cell r="M586">
            <v>6.56948853833858E-8</v>
          </cell>
          <cell r="N586">
            <v>3.1725566057195402E-7</v>
          </cell>
          <cell r="O586">
            <v>1.9829505290074399E-7</v>
          </cell>
          <cell r="P586">
            <v>9.8101103725853301E-7</v>
          </cell>
        </row>
        <row r="587">
          <cell r="B587" t="str">
            <v>D-ITOT_LTH</v>
          </cell>
          <cell r="C587" t="str">
            <v>VAR_cap</v>
          </cell>
          <cell r="D587" t="str">
            <v>-</v>
          </cell>
          <cell r="E587">
            <v>0.79547232250957001</v>
          </cell>
          <cell r="F587">
            <v>0.79547233740213996</v>
          </cell>
          <cell r="G587">
            <v>0.79547235414122996</v>
          </cell>
          <cell r="H587">
            <v>0.79547237297499196</v>
          </cell>
          <cell r="I587">
            <v>0.79547239841286699</v>
          </cell>
          <cell r="J587">
            <v>0.79547242913219296</v>
          </cell>
          <cell r="K587">
            <v>0.79547246851688502</v>
          </cell>
          <cell r="L587">
            <v>0.79547253261609496</v>
          </cell>
          <cell r="M587">
            <v>0.79547259831098005</v>
          </cell>
          <cell r="N587">
            <v>0.79547291556664101</v>
          </cell>
          <cell r="O587">
            <v>0.79547311386169395</v>
          </cell>
          <cell r="P587">
            <v>0.79547409487273102</v>
          </cell>
        </row>
        <row r="588">
          <cell r="B588" t="str">
            <v>D-IH2</v>
          </cell>
          <cell r="C588" t="str">
            <v>VAR_fout</v>
          </cell>
          <cell r="D588" t="str">
            <v>IH2</v>
          </cell>
          <cell r="H588">
            <v>5.8872955335473971E-4</v>
          </cell>
          <cell r="I588">
            <v>1.8794699609643535</v>
          </cell>
          <cell r="J588">
            <v>1.6300419104317516</v>
          </cell>
          <cell r="K588">
            <v>6.5163083676211029</v>
          </cell>
          <cell r="L588">
            <v>11.702886628714355</v>
          </cell>
          <cell r="M588">
            <v>17.204917648498494</v>
          </cell>
          <cell r="N588">
            <v>18.32257706672052</v>
          </cell>
          <cell r="O588">
            <v>18.327070692630745</v>
          </cell>
          <cell r="P588">
            <v>18.242023009288335</v>
          </cell>
        </row>
        <row r="589">
          <cell r="B589" t="str">
            <v>D-IH2</v>
          </cell>
          <cell r="C589" t="str">
            <v>VAR_fin</v>
          </cell>
          <cell r="D589" t="str">
            <v>H2</v>
          </cell>
          <cell r="H589">
            <v>5.9321472353006757E-4</v>
          </cell>
          <cell r="I589">
            <v>1.8937884923958193</v>
          </cell>
          <cell r="J589">
            <v>1.6424602021915979</v>
          </cell>
          <cell r="K589">
            <v>6.5659521332128774</v>
          </cell>
          <cell r="L589">
            <v>11.792043759986697</v>
          </cell>
          <cell r="M589">
            <v>17.335991386968551</v>
          </cell>
          <cell r="N589">
            <v>18.462165568310983</v>
          </cell>
          <cell r="O589">
            <v>18.466693428406984</v>
          </cell>
          <cell r="P589">
            <v>18.38099781881283</v>
          </cell>
        </row>
        <row r="590">
          <cell r="B590" t="str">
            <v>D-IH2</v>
          </cell>
          <cell r="C590" t="str">
            <v>VAR_ncap</v>
          </cell>
          <cell r="D590" t="str">
            <v>-</v>
          </cell>
          <cell r="H590">
            <v>1.06818909788009E-4</v>
          </cell>
          <cell r="I590">
            <v>7.4186617132877594E-2</v>
          </cell>
          <cell r="J590">
            <v>2.7672553510623599E-6</v>
          </cell>
          <cell r="K590">
            <v>0.16839693692490501</v>
          </cell>
          <cell r="L590">
            <v>0.191920604632729</v>
          </cell>
          <cell r="M590">
            <v>0.21647764721391899</v>
          </cell>
          <cell r="N590">
            <v>4.2222749705557103E-2</v>
          </cell>
          <cell r="O590">
            <v>2.44301161553233E-5</v>
          </cell>
          <cell r="P590">
            <v>2.5719394733100597E-4</v>
          </cell>
        </row>
        <row r="591">
          <cell r="B591" t="str">
            <v>D-IH2</v>
          </cell>
          <cell r="C591" t="str">
            <v>VAR_cap</v>
          </cell>
          <cell r="D591" t="str">
            <v>-</v>
          </cell>
          <cell r="H591">
            <v>1.06818909788009E-4</v>
          </cell>
          <cell r="I591">
            <v>7.4293436042665598E-2</v>
          </cell>
          <cell r="J591">
            <v>7.42962032980167E-2</v>
          </cell>
          <cell r="K591">
            <v>0.24269314022292199</v>
          </cell>
          <cell r="L591">
            <v>0.43461374485565102</v>
          </cell>
          <cell r="M591">
            <v>0.65109139206957001</v>
          </cell>
          <cell r="N591">
            <v>0.69331414177512696</v>
          </cell>
          <cell r="O591">
            <v>0.69330470883449202</v>
          </cell>
          <cell r="P591">
            <v>0.69348894692882501</v>
          </cell>
        </row>
        <row r="592">
          <cell r="B592" t="str">
            <v>RHEM-ESOLPV</v>
          </cell>
          <cell r="C592" t="str">
            <v>VAR_fout</v>
          </cell>
          <cell r="D592" t="str">
            <v>RHEM_SOL_ELC</v>
          </cell>
          <cell r="E592">
            <v>0.86248322578584768</v>
          </cell>
          <cell r="F592">
            <v>1.2875826001275281</v>
          </cell>
          <cell r="G592">
            <v>2.9421762950239034</v>
          </cell>
          <cell r="H592">
            <v>6.7714315128855036</v>
          </cell>
          <cell r="I592">
            <v>7.1168456984155828</v>
          </cell>
          <cell r="J592">
            <v>7.4798767266164941</v>
          </cell>
          <cell r="K592">
            <v>7.8614259727101565</v>
          </cell>
          <cell r="L592">
            <v>8.2624382261075997</v>
          </cell>
          <cell r="M592">
            <v>8.6839061103445641</v>
          </cell>
          <cell r="N592">
            <v>9.126873612670602</v>
          </cell>
          <cell r="O592">
            <v>9.59243730549003</v>
          </cell>
          <cell r="P592">
            <v>10.081754277417515</v>
          </cell>
        </row>
        <row r="593">
          <cell r="B593" t="str">
            <v>RHEM-ESOLPV</v>
          </cell>
          <cell r="C593" t="str">
            <v>VAR_fin</v>
          </cell>
          <cell r="D593" t="str">
            <v>SOL</v>
          </cell>
          <cell r="E593">
            <v>0.86248322578584768</v>
          </cell>
          <cell r="F593">
            <v>1.2875826001275281</v>
          </cell>
          <cell r="G593">
            <v>2.9421762950239034</v>
          </cell>
          <cell r="H593">
            <v>6.7714315128855036</v>
          </cell>
          <cell r="I593">
            <v>7.1168456984155828</v>
          </cell>
          <cell r="J593">
            <v>7.4798767266164941</v>
          </cell>
          <cell r="K593">
            <v>7.8614259727101565</v>
          </cell>
          <cell r="L593">
            <v>8.2624382261075997</v>
          </cell>
          <cell r="M593">
            <v>8.6839061103445641</v>
          </cell>
          <cell r="N593">
            <v>9.126873612670602</v>
          </cell>
          <cell r="O593">
            <v>9.59243730549003</v>
          </cell>
          <cell r="P593">
            <v>10.081754277417515</v>
          </cell>
        </row>
        <row r="594">
          <cell r="B594" t="str">
            <v>RHEM-ESOLPV</v>
          </cell>
          <cell r="C594" t="str">
            <v>VAR_fin</v>
          </cell>
          <cell r="D594" t="str">
            <v>SOLPVC</v>
          </cell>
          <cell r="E594">
            <v>0.86248322578584802</v>
          </cell>
          <cell r="F594">
            <v>1.2875826001275299</v>
          </cell>
          <cell r="G594">
            <v>2.9421762950239101</v>
          </cell>
          <cell r="H594">
            <v>6.7714315128855</v>
          </cell>
          <cell r="I594">
            <v>7.1168456984155801</v>
          </cell>
          <cell r="J594">
            <v>7.4798767266164896</v>
          </cell>
          <cell r="K594">
            <v>7.8614259727101601</v>
          </cell>
          <cell r="L594">
            <v>8.2624382261076104</v>
          </cell>
          <cell r="M594">
            <v>8.6839061103445694</v>
          </cell>
          <cell r="N594">
            <v>9.1268736126706091</v>
          </cell>
          <cell r="O594">
            <v>9.59243730549003</v>
          </cell>
          <cell r="P594">
            <v>10.081754277417501</v>
          </cell>
        </row>
        <row r="595">
          <cell r="B595" t="str">
            <v>RHEM-ESOLPV</v>
          </cell>
          <cell r="C595" t="str">
            <v>VAR_ncap</v>
          </cell>
          <cell r="D595" t="str">
            <v>-</v>
          </cell>
          <cell r="G595">
            <v>0.39532683064233098</v>
          </cell>
          <cell r="H595">
            <v>0.80841827101728803</v>
          </cell>
          <cell r="I595">
            <v>0.17389839716365499</v>
          </cell>
          <cell r="J595">
            <v>0.28547429600931801</v>
          </cell>
          <cell r="K595">
            <v>0.863287048623123</v>
          </cell>
          <cell r="L595">
            <v>0.72136513745993502</v>
          </cell>
          <cell r="M595">
            <v>0.26319971589879798</v>
          </cell>
          <cell r="N595">
            <v>0.41002362614696403</v>
          </cell>
          <cell r="O595">
            <v>0.97846180848868902</v>
          </cell>
          <cell r="P595">
            <v>0.84241621167030101</v>
          </cell>
        </row>
        <row r="596">
          <cell r="B596" t="str">
            <v>RHEM-ESOLPV</v>
          </cell>
          <cell r="C596" t="str">
            <v>VAR_cap</v>
          </cell>
          <cell r="D596" t="str">
            <v>-</v>
          </cell>
          <cell r="E596">
            <v>0.27424799999999999</v>
          </cell>
          <cell r="F596">
            <v>0.43894531747641302</v>
          </cell>
          <cell r="G596">
            <v>0.87847483064233101</v>
          </cell>
          <cell r="H596">
            <v>1.675168313919102</v>
          </cell>
          <cell r="I596">
            <v>1.7606194314000319</v>
          </cell>
          <cell r="J596">
            <v>1.8504288728021239</v>
          </cell>
          <cell r="K596">
            <v>1.9448194019365701</v>
          </cell>
          <cell r="L596">
            <v>2.04402487925603</v>
          </cell>
          <cell r="M596">
            <v>2.1482908423999798</v>
          </cell>
          <cell r="N596">
            <v>2.2578755281288201</v>
          </cell>
          <cell r="O596">
            <v>2.3730502879943902</v>
          </cell>
          <cell r="P596">
            <v>2.4941013622047499</v>
          </cell>
        </row>
        <row r="597">
          <cell r="B597" t="str">
            <v>HPLNUC</v>
          </cell>
          <cell r="C597" t="str">
            <v>VAR_fout</v>
          </cell>
          <cell r="D597" t="str">
            <v>LTH</v>
          </cell>
          <cell r="E597">
            <v>1.4500067544624962</v>
          </cell>
          <cell r="F597">
            <v>3.8018632323602519</v>
          </cell>
          <cell r="G597">
            <v>3.801567100238926</v>
          </cell>
          <cell r="H597">
            <v>1.1502361676798758</v>
          </cell>
          <cell r="I597">
            <v>0.85629473278176227</v>
          </cell>
        </row>
        <row r="598">
          <cell r="B598" t="str">
            <v>HPLNUC</v>
          </cell>
          <cell r="C598" t="str">
            <v>VAR_fin</v>
          </cell>
          <cell r="D598" t="str">
            <v>URN</v>
          </cell>
          <cell r="E598">
            <v>1.4500067544624962</v>
          </cell>
          <cell r="F598">
            <v>3.8018632323602519</v>
          </cell>
          <cell r="G598">
            <v>3.801567100238926</v>
          </cell>
          <cell r="H598">
            <v>1.1502361676798758</v>
          </cell>
          <cell r="I598">
            <v>0.85629473278176227</v>
          </cell>
        </row>
        <row r="599">
          <cell r="B599" t="str">
            <v>HPLNUC</v>
          </cell>
          <cell r="C599" t="str">
            <v>VAR_cap</v>
          </cell>
          <cell r="D599" t="str">
            <v>-</v>
          </cell>
          <cell r="E599">
            <v>0.120558721922211</v>
          </cell>
          <cell r="F599">
            <v>0.120558721922211</v>
          </cell>
          <cell r="G599">
            <v>0.120558721922211</v>
          </cell>
          <cell r="H599">
            <v>0.120558721922211</v>
          </cell>
          <cell r="I599">
            <v>0.120558721922211</v>
          </cell>
          <cell r="J599">
            <v>0.120558721922211</v>
          </cell>
          <cell r="K599">
            <v>0.120558721922211</v>
          </cell>
          <cell r="L599">
            <v>0.120558721922211</v>
          </cell>
          <cell r="M599">
            <v>8.85558611937695E-2</v>
          </cell>
        </row>
        <row r="600">
          <cell r="B600" t="str">
            <v>ITOT-CHPWODCCS</v>
          </cell>
          <cell r="C600" t="str">
            <v>VAR_fout</v>
          </cell>
          <cell r="D600" t="str">
            <v>CO2_O</v>
          </cell>
          <cell r="J600">
            <v>748.90868462836386</v>
          </cell>
          <cell r="K600">
            <v>1051.8001190498776</v>
          </cell>
          <cell r="L600">
            <v>1222.3412856790035</v>
          </cell>
          <cell r="M600">
            <v>1222.0736595346675</v>
          </cell>
          <cell r="N600">
            <v>1222.3419276680534</v>
          </cell>
          <cell r="O600">
            <v>1216.9641366625528</v>
          </cell>
          <cell r="P600">
            <v>1222.3424472934773</v>
          </cell>
        </row>
        <row r="601">
          <cell r="B601" t="str">
            <v>ITOT-CHPWODCCS</v>
          </cell>
          <cell r="C601" t="str">
            <v>VAR_fout</v>
          </cell>
          <cell r="D601" t="str">
            <v>CO2</v>
          </cell>
          <cell r="J601">
            <v>-748.90868462836397</v>
          </cell>
          <cell r="K601">
            <v>-1051.8001190498801</v>
          </cell>
          <cell r="L601">
            <v>-1222.3412856790001</v>
          </cell>
          <cell r="M601">
            <v>-1222.07365953467</v>
          </cell>
          <cell r="N601">
            <v>-1222.3419276680499</v>
          </cell>
          <cell r="O601">
            <v>-1216.9641366625499</v>
          </cell>
          <cell r="P601">
            <v>-1222.3424472934801</v>
          </cell>
        </row>
        <row r="602">
          <cell r="B602" t="str">
            <v>ITOT-CHPWODCCS</v>
          </cell>
          <cell r="C602" t="str">
            <v>VAR_fout</v>
          </cell>
          <cell r="D602" t="str">
            <v>ITOT_LTH_CHP</v>
          </cell>
          <cell r="J602">
            <v>5.3313845722998119</v>
          </cell>
          <cell r="K602">
            <v>7.6392011762577727</v>
          </cell>
          <cell r="L602">
            <v>9.0612643293086244</v>
          </cell>
          <cell r="M602">
            <v>9.0592804061083907</v>
          </cell>
          <cell r="N602">
            <v>9.0612690883988556</v>
          </cell>
          <cell r="O602">
            <v>9.021403310829573</v>
          </cell>
          <cell r="P602">
            <v>9.0612729404026897</v>
          </cell>
        </row>
        <row r="603">
          <cell r="B603" t="str">
            <v>ITOT-CHPWODCCS</v>
          </cell>
          <cell r="C603" t="str">
            <v>VAR_fout</v>
          </cell>
          <cell r="D603" t="str">
            <v>ITOT_KEV_WOD_ELC_CHP</v>
          </cell>
          <cell r="J603">
            <v>2.5202908887235407</v>
          </cell>
          <cell r="K603">
            <v>3.6112587378673009</v>
          </cell>
          <cell r="L603">
            <v>4.2835067738549801</v>
          </cell>
          <cell r="M603">
            <v>4.2825689192512293</v>
          </cell>
          <cell r="N603">
            <v>4.2835090236067215</v>
          </cell>
          <cell r="O603">
            <v>4.2646633833012482</v>
          </cell>
          <cell r="P603">
            <v>4.28351084455399</v>
          </cell>
        </row>
        <row r="604">
          <cell r="B604" t="str">
            <v>ITOT-CHPWODCCS</v>
          </cell>
          <cell r="C604" t="str">
            <v>VAR_fin</v>
          </cell>
          <cell r="D604" t="str">
            <v>IWOD</v>
          </cell>
          <cell r="J604">
            <v>7.5134365350948249</v>
          </cell>
          <cell r="K604">
            <v>10.555742080493225</v>
          </cell>
          <cell r="L604">
            <v>12.268444472295478</v>
          </cell>
          <cell r="M604">
            <v>12.267190998867829</v>
          </cell>
          <cell r="N604">
            <v>12.273777156122639</v>
          </cell>
          <cell r="O604">
            <v>12.217442075254596</v>
          </cell>
          <cell r="P604">
            <v>12.272497014245896</v>
          </cell>
        </row>
        <row r="605">
          <cell r="B605" t="str">
            <v>ITOT-CHPWODCCS</v>
          </cell>
          <cell r="C605" t="str">
            <v>VAR_ncap</v>
          </cell>
          <cell r="D605" t="str">
            <v>-</v>
          </cell>
          <cell r="J605">
            <v>9.4538791025819094E-2</v>
          </cell>
          <cell r="K605">
            <v>4.1797423700767701E-2</v>
          </cell>
          <cell r="L605">
            <v>3.10347482140069E-2</v>
          </cell>
          <cell r="M605">
            <v>9.4057302602936002E-2</v>
          </cell>
          <cell r="N605">
            <v>5.0594530174092503E-2</v>
          </cell>
          <cell r="O605">
            <v>4.6661622807569497E-2</v>
          </cell>
          <cell r="P605">
            <v>7.0235896669906706E-2</v>
          </cell>
        </row>
        <row r="606">
          <cell r="B606" t="str">
            <v>ITOT-CHPWODCCS</v>
          </cell>
          <cell r="C606" t="str">
            <v>VAR_cap</v>
          </cell>
          <cell r="D606" t="str">
            <v>-</v>
          </cell>
          <cell r="J606">
            <v>9.4538791025819094E-2</v>
          </cell>
          <cell r="K606">
            <v>0.136336214726587</v>
          </cell>
          <cell r="L606">
            <v>0.167370962940594</v>
          </cell>
          <cell r="M606">
            <v>0.175877777715018</v>
          </cell>
          <cell r="N606">
            <v>0.17568658099103501</v>
          </cell>
          <cell r="O606">
            <v>0.166992937274205</v>
          </cell>
          <cell r="P606">
            <v>0.167492049651569</v>
          </cell>
        </row>
        <row r="607">
          <cell r="B607" t="str">
            <v>SUP_WODBIO</v>
          </cell>
          <cell r="C607" t="str">
            <v>VAR_fout</v>
          </cell>
          <cell r="D607" t="str">
            <v>ELC35</v>
          </cell>
          <cell r="G607">
            <v>1.0498455418553277E-6</v>
          </cell>
          <cell r="H607">
            <v>3.8949242091133377E-5</v>
          </cell>
          <cell r="I607">
            <v>3.905439210186478E-5</v>
          </cell>
          <cell r="J607">
            <v>2.9427918131910625E-5</v>
          </cell>
          <cell r="K607">
            <v>2.5747414057022134E-5</v>
          </cell>
          <cell r="L607">
            <v>8.2895839779871763E-6</v>
          </cell>
          <cell r="M607">
            <v>6.4299381156276145E-6</v>
          </cell>
          <cell r="N607">
            <v>8.6971421365309504E-6</v>
          </cell>
          <cell r="O607">
            <v>8.5321855624122181E-6</v>
          </cell>
          <cell r="P607">
            <v>2.6115820129053309E-5</v>
          </cell>
        </row>
        <row r="608">
          <cell r="B608" t="str">
            <v>SUP_WODBIO</v>
          </cell>
          <cell r="C608" t="str">
            <v>VAR_fout</v>
          </cell>
          <cell r="D608" t="str">
            <v>BIO</v>
          </cell>
          <cell r="F608">
            <v>3.4893767708097946E-5</v>
          </cell>
          <cell r="G608">
            <v>6.2250980644193719E-5</v>
          </cell>
          <cell r="H608">
            <v>9.7373105227833306E-4</v>
          </cell>
          <cell r="I608">
            <v>9.7635980254661759E-4</v>
          </cell>
          <cell r="J608">
            <v>7.356979532977644E-4</v>
          </cell>
          <cell r="K608">
            <v>6.4368535142555268E-4</v>
          </cell>
          <cell r="L608">
            <v>2.0723959944967928E-4</v>
          </cell>
          <cell r="M608">
            <v>1.607484528906902E-4</v>
          </cell>
          <cell r="N608">
            <v>2.1742855341327347E-4</v>
          </cell>
          <cell r="O608">
            <v>2.1330463906030512E-4</v>
          </cell>
          <cell r="P608">
            <v>6.5289550322633182E-4</v>
          </cell>
        </row>
        <row r="609">
          <cell r="B609" t="str">
            <v>SUP_WODBIO</v>
          </cell>
          <cell r="C609" t="str">
            <v>VAR_fout</v>
          </cell>
          <cell r="D609" t="str">
            <v>LTH</v>
          </cell>
          <cell r="F609">
            <v>4.1872521249717578E-6</v>
          </cell>
          <cell r="G609">
            <v>7.4701176773032559E-6</v>
          </cell>
          <cell r="H609">
            <v>1.1684772627339998E-4</v>
          </cell>
          <cell r="I609">
            <v>1.1716317630559406E-4</v>
          </cell>
          <cell r="J609">
            <v>8.8283754395731778E-5</v>
          </cell>
          <cell r="K609">
            <v>7.7242242171066353E-5</v>
          </cell>
          <cell r="L609">
            <v>2.4868751933961527E-5</v>
          </cell>
          <cell r="M609">
            <v>1.9289814346882843E-5</v>
          </cell>
          <cell r="N609">
            <v>2.6091426409592821E-5</v>
          </cell>
          <cell r="O609">
            <v>2.5596556687236636E-5</v>
          </cell>
          <cell r="P609">
            <v>7.8347460387159901E-5</v>
          </cell>
        </row>
        <row r="610">
          <cell r="B610" t="str">
            <v>SUP_WODBIO</v>
          </cell>
          <cell r="C610" t="str">
            <v>VAR_fin</v>
          </cell>
          <cell r="D610" t="str">
            <v>CWOD</v>
          </cell>
          <cell r="F610">
            <v>4.7106586405932309E-5</v>
          </cell>
          <cell r="G610">
            <v>8.4038823869661563E-5</v>
          </cell>
          <cell r="H610">
            <v>1.3145369205757507E-3</v>
          </cell>
          <cell r="I610">
            <v>1.3180857334379357E-3</v>
          </cell>
          <cell r="J610">
            <v>9.9319223695198294E-4</v>
          </cell>
          <cell r="K610">
            <v>8.6897522442449615E-4</v>
          </cell>
          <cell r="L610">
            <v>2.7977345925706693E-4</v>
          </cell>
          <cell r="M610">
            <v>2.1701041140243175E-4</v>
          </cell>
          <cell r="N610">
            <v>2.9352854710791918E-4</v>
          </cell>
          <cell r="O610">
            <v>2.8796126273141203E-4</v>
          </cell>
          <cell r="P610">
            <v>8.8140892935554822E-4</v>
          </cell>
        </row>
        <row r="611">
          <cell r="B611" t="str">
            <v>SUP_WODBIO</v>
          </cell>
          <cell r="C611" t="str">
            <v>VAR_ncap</v>
          </cell>
          <cell r="D611" t="str">
            <v>-</v>
          </cell>
          <cell r="E611">
            <v>4.3738736227087398E-7</v>
          </cell>
          <cell r="F611">
            <v>1.4179814429475201E-5</v>
          </cell>
          <cell r="G611">
            <v>2.2510616488815302E-6</v>
          </cell>
          <cell r="H611">
            <v>2.45927075088224E-5</v>
          </cell>
          <cell r="I611">
            <v>5.3423871426967998E-6</v>
          </cell>
          <cell r="J611">
            <v>5.4607036481711195E-7</v>
          </cell>
          <cell r="K611">
            <v>1.0697283135643201E-5</v>
          </cell>
          <cell r="L611">
            <v>9.8687781489061993E-6</v>
          </cell>
          <cell r="M611">
            <v>6.5330152858901897E-7</v>
          </cell>
          <cell r="N611">
            <v>1.33869228722535E-5</v>
          </cell>
          <cell r="O611">
            <v>4.3823614045671698E-6</v>
          </cell>
          <cell r="P611">
            <v>4.8767812799667397E-5</v>
          </cell>
        </row>
        <row r="612">
          <cell r="B612" t="str">
            <v>SUP_WODBIO</v>
          </cell>
          <cell r="C612" t="str">
            <v>VAR_cap</v>
          </cell>
          <cell r="D612" t="str">
            <v>-</v>
          </cell>
          <cell r="E612">
            <v>4.3738736227087398E-7</v>
          </cell>
          <cell r="F612">
            <v>1.4589137696885482E-5</v>
          </cell>
          <cell r="G612">
            <v>1.6779947453878014E-5</v>
          </cell>
          <cell r="H612">
            <v>4.132296582054673E-5</v>
          </cell>
          <cell r="I612">
            <v>4.6418105112684197E-5</v>
          </cell>
          <cell r="J612">
            <v>4.0895887097185267E-5</v>
          </cell>
          <cell r="K612">
            <v>3.3361252466993215E-5</v>
          </cell>
          <cell r="L612">
            <v>2.6103681466590318E-5</v>
          </cell>
          <cell r="M612">
            <v>2.267139843818443E-5</v>
          </cell>
          <cell r="N612">
            <v>3.4013556512355141E-5</v>
          </cell>
          <cell r="O612">
            <v>2.7795534770208382E-5</v>
          </cell>
          <cell r="P612">
            <v>6.6718495164903987E-5</v>
          </cell>
        </row>
        <row r="613">
          <cell r="B613" t="str">
            <v>D-RLFO</v>
          </cell>
          <cell r="C613" t="str">
            <v>VAR_fout</v>
          </cell>
          <cell r="D613" t="str">
            <v>CO2</v>
          </cell>
          <cell r="E613">
            <v>4514.4827230382198</v>
          </cell>
          <cell r="F613">
            <v>3846.5255802286201</v>
          </cell>
          <cell r="G613">
            <v>3739.3919015956199</v>
          </cell>
          <cell r="H613">
            <v>3096.4489347860199</v>
          </cell>
          <cell r="I613">
            <v>1588.5879856483</v>
          </cell>
          <cell r="J613">
            <v>823.43065269501301</v>
          </cell>
          <cell r="K613">
            <v>353.32108236662901</v>
          </cell>
          <cell r="M613">
            <v>1.3655744517097499E-2</v>
          </cell>
          <cell r="N613">
            <v>1.48806146659121E-2</v>
          </cell>
          <cell r="O613">
            <v>1.30396207149E-2</v>
          </cell>
          <cell r="P613">
            <v>2.4680622543917199E-2</v>
          </cell>
        </row>
        <row r="614">
          <cell r="B614" t="str">
            <v>D-RLFO</v>
          </cell>
          <cell r="C614" t="str">
            <v>VAR_fout</v>
          </cell>
          <cell r="D614" t="str">
            <v>RLFO</v>
          </cell>
          <cell r="E614">
            <v>60.231826328439979</v>
          </cell>
          <cell r="F614">
            <v>51.320001632503882</v>
          </cell>
          <cell r="G614">
            <v>49.890668772348675</v>
          </cell>
          <cell r="H614">
            <v>41.312818757469898</v>
          </cell>
          <cell r="I614">
            <v>21.195221036094473</v>
          </cell>
          <cell r="J614">
            <v>10.986291292573151</v>
          </cell>
          <cell r="K614">
            <v>4.7142833813004357</v>
          </cell>
          <cell r="L614">
            <v>4.7139754397778635</v>
          </cell>
          <cell r="M614">
            <v>4.7137644881682075</v>
          </cell>
          <cell r="N614">
            <v>3.1761501349844159</v>
          </cell>
          <cell r="O614">
            <v>3.1760821714490137</v>
          </cell>
          <cell r="P614">
            <v>0.63779913533107335</v>
          </cell>
        </row>
        <row r="615">
          <cell r="B615" t="str">
            <v>D-RLFO</v>
          </cell>
          <cell r="C615" t="str">
            <v>VAR_fin</v>
          </cell>
          <cell r="D615" t="str">
            <v>LFO</v>
          </cell>
          <cell r="E615">
            <v>61.254853772567387</v>
          </cell>
          <cell r="F615">
            <v>52.191663232410036</v>
          </cell>
          <cell r="G615">
            <v>50.738017660727422</v>
          </cell>
          <cell r="H615">
            <v>42.014232493704455</v>
          </cell>
          <cell r="I615">
            <v>21.554789493192715</v>
          </cell>
          <cell r="J615">
            <v>11.172736128833275</v>
          </cell>
          <cell r="K615">
            <v>4.7940445368606301</v>
          </cell>
          <cell r="M615">
            <v>1.852882566770357E-4</v>
          </cell>
          <cell r="N615">
            <v>2.019079330517244E-4</v>
          </cell>
          <cell r="O615">
            <v>1.769283679090907E-4</v>
          </cell>
          <cell r="P615">
            <v>3.348795460504368E-4</v>
          </cell>
        </row>
        <row r="616">
          <cell r="B616" t="str">
            <v>D-RLFO</v>
          </cell>
          <cell r="C616" t="str">
            <v>VAR_fin</v>
          </cell>
          <cell r="D616" t="str">
            <v>BDS</v>
          </cell>
          <cell r="G616">
            <v>3.5744411726933453E-5</v>
          </cell>
          <cell r="H616">
            <v>2.7755487898183139E-4</v>
          </cell>
          <cell r="I616">
            <v>4.2882252770405741E-4</v>
          </cell>
          <cell r="J616">
            <v>1.5553121211160187E-4</v>
          </cell>
          <cell r="K616">
            <v>3.102057505125226E-4</v>
          </cell>
          <cell r="L616">
            <v>4.7940407258372888</v>
          </cell>
          <cell r="M616">
            <v>4.7936417372520186</v>
          </cell>
          <cell r="N616">
            <v>3.2298946460951932</v>
          </cell>
          <cell r="O616">
            <v>3.2298504935969468</v>
          </cell>
          <cell r="P616">
            <v>0.64829722315859883</v>
          </cell>
        </row>
        <row r="617">
          <cell r="B617" t="str">
            <v>ENUC_SMR_BMGL_III</v>
          </cell>
          <cell r="C617" t="str">
            <v>VAR_fout</v>
          </cell>
          <cell r="D617" t="str">
            <v>LTH</v>
          </cell>
          <cell r="K617">
            <v>1.4975452237088818E-2</v>
          </cell>
          <cell r="L617">
            <v>4.6687182300285256E-2</v>
          </cell>
          <cell r="M617">
            <v>4.5781408953820768E-2</v>
          </cell>
          <cell r="N617">
            <v>3.9678615634018886E-2</v>
          </cell>
          <cell r="O617">
            <v>3.7250711373516723E-2</v>
          </cell>
          <cell r="P617">
            <v>3.4288145060156691E-2</v>
          </cell>
        </row>
        <row r="618">
          <cell r="B618" t="str">
            <v>ENUC_SMR_BMGL_III</v>
          </cell>
          <cell r="C618" t="str">
            <v>VAR_fout</v>
          </cell>
          <cell r="D618" t="str">
            <v>ELC</v>
          </cell>
          <cell r="K618">
            <v>2.7300524323095675E-2</v>
          </cell>
          <cell r="L618">
            <v>7.7946361854200438E-2</v>
          </cell>
          <cell r="M618">
            <v>8.1157107861454303E-2</v>
          </cell>
          <cell r="N618">
            <v>7.8836247840380083E-2</v>
          </cell>
          <cell r="O618">
            <v>8.2311721842920738E-2</v>
          </cell>
          <cell r="P618">
            <v>7.9739429441694945E-2</v>
          </cell>
        </row>
        <row r="619">
          <cell r="B619" t="str">
            <v>ENUC_SMR_BMGL_III</v>
          </cell>
          <cell r="C619" t="str">
            <v>VAR_fin</v>
          </cell>
          <cell r="D619" t="str">
            <v>URN</v>
          </cell>
          <cell r="K619">
            <v>8.8991987618765866E-2</v>
          </cell>
          <cell r="L619">
            <v>0.25583205721408891</v>
          </cell>
          <cell r="M619">
            <v>0.26511282716752588</v>
          </cell>
          <cell r="N619">
            <v>0.25539983677756067</v>
          </cell>
          <cell r="O619">
            <v>0.26480235748052139</v>
          </cell>
          <cell r="P619">
            <v>0.25572539521086313</v>
          </cell>
        </row>
        <row r="620">
          <cell r="B620" t="str">
            <v>ENUC_SMR_BMGL_III</v>
          </cell>
          <cell r="C620" t="str">
            <v>VAR_ncap</v>
          </cell>
          <cell r="D620" t="str">
            <v>-</v>
          </cell>
          <cell r="K620">
            <v>3.1658871245031899E-3</v>
          </cell>
          <cell r="L620">
            <v>1.57725901118778E-7</v>
          </cell>
          <cell r="M620">
            <v>1.6621612371212401E-7</v>
          </cell>
          <cell r="N620">
            <v>3.0828345898886401E-7</v>
          </cell>
          <cell r="O620">
            <v>1.54515406659148E-6</v>
          </cell>
        </row>
        <row r="621">
          <cell r="B621" t="str">
            <v>ENUC_SMR_BMGL_III</v>
          </cell>
          <cell r="C621" t="str">
            <v>VAR_cap</v>
          </cell>
          <cell r="D621" t="str">
            <v>-</v>
          </cell>
          <cell r="K621">
            <v>1.0036295605520399E-3</v>
          </cell>
          <cell r="L621">
            <v>3.1658871245031899E-3</v>
          </cell>
          <cell r="M621">
            <v>3.1660883492865099E-3</v>
          </cell>
          <cell r="N621">
            <v>3.16621106652802E-3</v>
          </cell>
          <cell r="O621">
            <v>3.1670091849798098E-3</v>
          </cell>
          <cell r="P621">
            <v>3.1680645040536E-3</v>
          </cell>
        </row>
        <row r="622">
          <cell r="B622" t="str">
            <v>G-INTC-EXP00-IT</v>
          </cell>
          <cell r="C622" t="str">
            <v>VAR_fout</v>
          </cell>
          <cell r="D622" t="str">
            <v>ELC_E-IT</v>
          </cell>
          <cell r="E622">
            <v>71.694108079340836</v>
          </cell>
          <cell r="F622">
            <v>35.682466190195449</v>
          </cell>
          <cell r="G622">
            <v>64.429533108351436</v>
          </cell>
          <cell r="H622">
            <v>68.469754520710723</v>
          </cell>
          <cell r="I622">
            <v>45.209453395737327</v>
          </cell>
          <cell r="J622">
            <v>28.620151883437821</v>
          </cell>
          <cell r="K622">
            <v>25.086853053741503</v>
          </cell>
          <cell r="L622">
            <v>28.311513097459219</v>
          </cell>
          <cell r="M622">
            <v>29.036742629633448</v>
          </cell>
          <cell r="N622">
            <v>25.043715374307386</v>
          </cell>
          <cell r="O622">
            <v>26.829958582836639</v>
          </cell>
          <cell r="P622">
            <v>30.247659808322005</v>
          </cell>
        </row>
        <row r="623">
          <cell r="B623" t="str">
            <v>G-INTC-EXP00-IT</v>
          </cell>
          <cell r="C623" t="str">
            <v>VAR_fin</v>
          </cell>
          <cell r="D623" t="str">
            <v>ELC</v>
          </cell>
          <cell r="E623">
            <v>71.694108079340836</v>
          </cell>
          <cell r="F623">
            <v>35.682466190195449</v>
          </cell>
          <cell r="G623">
            <v>64.429533108351436</v>
          </cell>
          <cell r="H623">
            <v>68.469754520710723</v>
          </cell>
          <cell r="I623">
            <v>45.209453395737327</v>
          </cell>
          <cell r="J623">
            <v>28.620151883437821</v>
          </cell>
          <cell r="K623">
            <v>25.086853053741503</v>
          </cell>
          <cell r="L623">
            <v>28.311513097459219</v>
          </cell>
          <cell r="M623">
            <v>29.036742629633448</v>
          </cell>
          <cell r="N623">
            <v>25.043715374307386</v>
          </cell>
          <cell r="O623">
            <v>26.829958582836639</v>
          </cell>
          <cell r="P623">
            <v>30.247659808322005</v>
          </cell>
        </row>
        <row r="624">
          <cell r="B624" t="str">
            <v>G-INTC-EXP00-IT</v>
          </cell>
          <cell r="C624" t="str">
            <v>VAR_ncap</v>
          </cell>
          <cell r="D624" t="str">
            <v>-</v>
          </cell>
          <cell r="E624">
            <v>1.19038488460474</v>
          </cell>
          <cell r="F624">
            <v>8.1249563695759101E-6</v>
          </cell>
          <cell r="G624">
            <v>3.2089847013396699E-6</v>
          </cell>
          <cell r="H624">
            <v>2.9450532930527899E-6</v>
          </cell>
          <cell r="I624">
            <v>3.66278592366326E-6</v>
          </cell>
          <cell r="J624">
            <v>4.4603086650412798E-4</v>
          </cell>
          <cell r="K624">
            <v>1.4012190468934599E-5</v>
          </cell>
          <cell r="L624">
            <v>1.3248438383236301</v>
          </cell>
          <cell r="M624">
            <v>1.65130062313948</v>
          </cell>
          <cell r="N624">
            <v>1.28142547837127</v>
          </cell>
        </row>
        <row r="625">
          <cell r="B625" t="str">
            <v>G-INTC-EXP00-IT</v>
          </cell>
          <cell r="C625" t="str">
            <v>VAR_cap</v>
          </cell>
          <cell r="D625" t="str">
            <v>-</v>
          </cell>
          <cell r="E625">
            <v>3.7499997288995517</v>
          </cell>
          <cell r="F625">
            <v>3.7499994986881249</v>
          </cell>
          <cell r="G625">
            <v>3.7499993670393867</v>
          </cell>
          <cell r="H625">
            <v>4.4049396055256596</v>
          </cell>
          <cell r="I625">
            <v>4.940394949311429</v>
          </cell>
          <cell r="J625">
            <v>4.9403951770327614</v>
          </cell>
          <cell r="K625">
            <v>4.9404653723055647</v>
          </cell>
          <cell r="L625">
            <v>4.9408393358663654</v>
          </cell>
          <cell r="M625">
            <v>4.9408481365131776</v>
          </cell>
          <cell r="N625">
            <v>3.8858600793208522</v>
          </cell>
          <cell r="O625">
            <v>4.1669927164550842</v>
          </cell>
          <cell r="P625">
            <v>4.6646597637058527</v>
          </cell>
        </row>
        <row r="626">
          <cell r="B626" t="str">
            <v>EWOD-CCS</v>
          </cell>
          <cell r="C626" t="str">
            <v>VAR_fout</v>
          </cell>
          <cell r="D626" t="str">
            <v>CO2_O</v>
          </cell>
          <cell r="J626">
            <v>8.3175014107973483E-2</v>
          </cell>
          <cell r="K626">
            <v>20.304807769226006</v>
          </cell>
          <cell r="L626">
            <v>163.77454806421639</v>
          </cell>
          <cell r="M626">
            <v>186.7124175049631</v>
          </cell>
          <cell r="N626">
            <v>190.48432336520617</v>
          </cell>
          <cell r="O626">
            <v>190.48092641181043</v>
          </cell>
          <cell r="P626">
            <v>190.38538800596487</v>
          </cell>
        </row>
        <row r="627">
          <cell r="B627" t="str">
            <v>EWOD-CCS</v>
          </cell>
          <cell r="C627" t="str">
            <v>VAR_fout</v>
          </cell>
          <cell r="D627" t="str">
            <v>CO2</v>
          </cell>
          <cell r="J627">
            <v>-8.31750141079734E-2</v>
          </cell>
          <cell r="K627">
            <v>-20.304807769225999</v>
          </cell>
          <cell r="L627">
            <v>-163.77454806421599</v>
          </cell>
          <cell r="M627">
            <v>-186.71241750496301</v>
          </cell>
          <cell r="N627">
            <v>-190.484323365206</v>
          </cell>
          <cell r="O627">
            <v>-190.480926411811</v>
          </cell>
          <cell r="P627">
            <v>-190.38538800596501</v>
          </cell>
        </row>
        <row r="628">
          <cell r="B628" t="str">
            <v>EWOD-CCS</v>
          </cell>
          <cell r="C628" t="str">
            <v>VAR_fout</v>
          </cell>
          <cell r="D628" t="str">
            <v>ELC13</v>
          </cell>
          <cell r="J628">
            <v>1.8434438752913565E-4</v>
          </cell>
          <cell r="K628">
            <v>4.5002425214569035E-2</v>
          </cell>
          <cell r="L628">
            <v>0.36298062680899174</v>
          </cell>
          <cell r="M628">
            <v>0.41381882069001175</v>
          </cell>
          <cell r="N628">
            <v>0.42217865907514746</v>
          </cell>
          <cell r="O628">
            <v>0.42217113026015568</v>
          </cell>
          <cell r="P628">
            <v>0.42195938435184471</v>
          </cell>
        </row>
        <row r="629">
          <cell r="B629" t="str">
            <v>EWOD-CCS</v>
          </cell>
          <cell r="C629" t="str">
            <v>VAR_fin</v>
          </cell>
          <cell r="D629" t="str">
            <v>EWOD</v>
          </cell>
          <cell r="J629">
            <v>1.0740361329953712E-3</v>
          </cell>
          <cell r="K629">
            <v>0.17735073105041538</v>
          </cell>
          <cell r="L629">
            <v>1.3718870582196994</v>
          </cell>
          <cell r="M629">
            <v>1.5644965622634266</v>
          </cell>
          <cell r="N629">
            <v>1.5968729552301921</v>
          </cell>
          <cell r="O629">
            <v>1.6000223129689919</v>
          </cell>
          <cell r="P629">
            <v>1.5986731574186861</v>
          </cell>
        </row>
        <row r="630">
          <cell r="B630" t="str">
            <v>EWOD-CCS</v>
          </cell>
          <cell r="C630" t="str">
            <v>VAR_ncap</v>
          </cell>
          <cell r="D630" t="str">
            <v>-</v>
          </cell>
          <cell r="J630">
            <v>6.2048880023437097E-5</v>
          </cell>
          <cell r="K630">
            <v>1.48430365197736E-2</v>
          </cell>
          <cell r="L630">
            <v>9.4116852427684197E-7</v>
          </cell>
          <cell r="M630">
            <v>5.7344014339432304E-3</v>
          </cell>
          <cell r="N630">
            <v>4.16496683501567E-7</v>
          </cell>
          <cell r="O630">
            <v>8.0280510307558003E-3</v>
          </cell>
        </row>
        <row r="631">
          <cell r="B631" t="str">
            <v>EWOD-CCS</v>
          </cell>
          <cell r="C631" t="str">
            <v>VAR_cap</v>
          </cell>
          <cell r="D631" t="str">
            <v>-</v>
          </cell>
          <cell r="J631">
            <v>2.3904324339165599E-5</v>
          </cell>
          <cell r="K631">
            <v>7.2087589099982235E-3</v>
          </cell>
          <cell r="L631">
            <v>1.4904998609445221E-2</v>
          </cell>
          <cell r="M631">
            <v>1.8060907006454314E-2</v>
          </cell>
          <cell r="N631">
            <v>2.064025981107331E-2</v>
          </cell>
          <cell r="O631">
            <v>2.4458796743948654E-2</v>
          </cell>
          <cell r="P631">
            <v>2.378025118220746E-2</v>
          </cell>
        </row>
        <row r="632">
          <cell r="B632" t="str">
            <v>EOIL-ENG</v>
          </cell>
          <cell r="C632" t="str">
            <v>VAR_fout</v>
          </cell>
          <cell r="D632" t="str">
            <v>ELC35</v>
          </cell>
          <cell r="E632">
            <v>3.9600645356133328E-2</v>
          </cell>
          <cell r="F632">
            <v>2.8144498057752318E-5</v>
          </cell>
          <cell r="G632">
            <v>1.7534161192659567E-3</v>
          </cell>
          <cell r="H632">
            <v>2.6946002445466378E-4</v>
          </cell>
          <cell r="I632">
            <v>1.8085314484982368E-4</v>
          </cell>
          <cell r="J632">
            <v>0.17114187177797424</v>
          </cell>
          <cell r="K632">
            <v>0.17117979974879222</v>
          </cell>
          <cell r="L632">
            <v>5.4451556805398422E-6</v>
          </cell>
          <cell r="M632">
            <v>1.656186970965929E-3</v>
          </cell>
          <cell r="N632">
            <v>1.5347577448651015E-3</v>
          </cell>
          <cell r="O632">
            <v>1.1934544968949382E-3</v>
          </cell>
          <cell r="P632">
            <v>2.0711529063863043E-3</v>
          </cell>
        </row>
        <row r="633">
          <cell r="B633" t="str">
            <v>EOIL-ENG</v>
          </cell>
          <cell r="C633" t="str">
            <v>VAR_fout</v>
          </cell>
          <cell r="D633" t="str">
            <v>CO2_E</v>
          </cell>
          <cell r="E633">
            <v>8.6461289922838098</v>
          </cell>
          <cell r="F633">
            <v>3.4684347509537097E-2</v>
          </cell>
          <cell r="G633">
            <v>0.43941655351689701</v>
          </cell>
          <cell r="H633">
            <v>7.2155536535293205E-2</v>
          </cell>
          <cell r="I633">
            <v>4.4746321128745999E-2</v>
          </cell>
          <cell r="J633">
            <v>36.0382316768005</v>
          </cell>
          <cell r="K633">
            <v>36.717884387944103</v>
          </cell>
          <cell r="L633">
            <v>1.2455938548238601E-3</v>
          </cell>
          <cell r="M633">
            <v>0.38943206262590802</v>
          </cell>
          <cell r="N633">
            <v>0.36504786099768799</v>
          </cell>
          <cell r="O633">
            <v>0.28510919678497298</v>
          </cell>
          <cell r="P633">
            <v>0.49818096479664198</v>
          </cell>
        </row>
        <row r="634">
          <cell r="B634" t="str">
            <v>EOIL-ENG</v>
          </cell>
          <cell r="C634" t="str">
            <v>VAR_fin</v>
          </cell>
          <cell r="D634" t="str">
            <v>ELFO</v>
          </cell>
          <cell r="E634">
            <v>0.11731518307033666</v>
          </cell>
          <cell r="F634">
            <v>4.7061529863686694E-4</v>
          </cell>
          <cell r="G634">
            <v>5.962232747854789E-3</v>
          </cell>
          <cell r="H634">
            <v>9.7904391499719495E-4</v>
          </cell>
          <cell r="I634">
            <v>6.0714139930455888E-4</v>
          </cell>
          <cell r="J634">
            <v>0.48898550443419969</v>
          </cell>
          <cell r="K634">
            <v>0.49820738653926755</v>
          </cell>
          <cell r="L634">
            <v>1.6900866415520445E-5</v>
          </cell>
          <cell r="M634">
            <v>5.2840171319661873E-3</v>
          </cell>
          <cell r="N634">
            <v>4.9531595793444695E-3</v>
          </cell>
          <cell r="O634">
            <v>3.8685101327676154E-3</v>
          </cell>
          <cell r="P634">
            <v>6.7595788981905224E-3</v>
          </cell>
        </row>
        <row r="635">
          <cell r="B635" t="str">
            <v>EOIL-ENG</v>
          </cell>
          <cell r="C635" t="str">
            <v>VAR_ncap</v>
          </cell>
          <cell r="D635" t="str">
            <v>-</v>
          </cell>
          <cell r="F635">
            <v>2.4851367031639199E-6</v>
          </cell>
          <cell r="G635">
            <v>4.2995981526479103E-5</v>
          </cell>
          <cell r="H635">
            <v>5.9817656385210097E-2</v>
          </cell>
          <cell r="I635">
            <v>8.1188098136808894E-3</v>
          </cell>
          <cell r="J635">
            <v>3.4379799255588599E-6</v>
          </cell>
          <cell r="K635">
            <v>8.3479309252176594E-3</v>
          </cell>
          <cell r="L635">
            <v>3.9810875874382001E-5</v>
          </cell>
          <cell r="M635">
            <v>6.9139986830340696E-3</v>
          </cell>
          <cell r="N635">
            <v>1.08037441853502E-4</v>
          </cell>
          <cell r="O635">
            <v>2.24444783917447E-5</v>
          </cell>
          <cell r="P635">
            <v>1.7323911813290901E-2</v>
          </cell>
        </row>
        <row r="636">
          <cell r="B636" t="str">
            <v>EOIL-ENG</v>
          </cell>
          <cell r="C636" t="str">
            <v>VAR_cap</v>
          </cell>
          <cell r="D636" t="str">
            <v>-</v>
          </cell>
          <cell r="E636">
            <v>2.1718566121041602E-2</v>
          </cell>
          <cell r="F636">
            <v>2.1632464539659765E-2</v>
          </cell>
          <cell r="G636">
            <v>1.2040974068548541E-2</v>
          </cell>
          <cell r="H636">
            <v>6.6861673232820482E-2</v>
          </cell>
          <cell r="I636">
            <v>7.4979214625240639E-2</v>
          </cell>
          <cell r="J636">
            <v>7.4978253707749409E-2</v>
          </cell>
          <cell r="K636">
            <v>7.7565776287340057E-2</v>
          </cell>
          <cell r="L636">
            <v>7.6321347892958122E-2</v>
          </cell>
          <cell r="M636">
            <v>2.3419753457970635E-2</v>
          </cell>
          <cell r="N636">
            <v>1.5408024916452061E-2</v>
          </cell>
          <cell r="O636">
            <v>1.4119181329099258E-2</v>
          </cell>
          <cell r="P636">
            <v>2.4401400334244282E-2</v>
          </cell>
        </row>
        <row r="637">
          <cell r="B637" t="str">
            <v>D-SWOD</v>
          </cell>
          <cell r="C637" t="str">
            <v>VAR_fout</v>
          </cell>
          <cell r="D637" t="str">
            <v>SWOD</v>
          </cell>
          <cell r="E637">
            <v>8.5743684672499203</v>
          </cell>
          <cell r="F637">
            <v>9.5939116138108353</v>
          </cell>
          <cell r="G637">
            <v>9.4663228980908993</v>
          </cell>
          <cell r="H637">
            <v>7.5477111573814533</v>
          </cell>
          <cell r="I637">
            <v>7.2353889913887786</v>
          </cell>
          <cell r="J637">
            <v>5.7840951768009807</v>
          </cell>
          <cell r="K637">
            <v>4.4215627827620221</v>
          </cell>
          <cell r="L637">
            <v>2.536088932873362</v>
          </cell>
          <cell r="M637">
            <v>0.58753676368712615</v>
          </cell>
          <cell r="N637">
            <v>0.576198697164232</v>
          </cell>
          <cell r="O637">
            <v>0.57517594891911661</v>
          </cell>
          <cell r="P637">
            <v>0.57934530631164849</v>
          </cell>
        </row>
        <row r="638">
          <cell r="B638" t="str">
            <v>D-SWOD</v>
          </cell>
          <cell r="C638" t="str">
            <v>VAR_fin</v>
          </cell>
          <cell r="D638" t="str">
            <v>WOD</v>
          </cell>
          <cell r="E638">
            <v>8.5743684672499203</v>
          </cell>
          <cell r="F638">
            <v>9.5939116138108353</v>
          </cell>
          <cell r="G638">
            <v>9.4663228980908993</v>
          </cell>
          <cell r="H638">
            <v>7.5477111573814533</v>
          </cell>
          <cell r="I638">
            <v>7.2353889913887786</v>
          </cell>
          <cell r="J638">
            <v>5.7840951768009807</v>
          </cell>
          <cell r="K638">
            <v>4.4215627827620221</v>
          </cell>
          <cell r="L638">
            <v>2.536088932873362</v>
          </cell>
          <cell r="M638">
            <v>0.58753676368712615</v>
          </cell>
          <cell r="N638">
            <v>0.576198697164232</v>
          </cell>
          <cell r="O638">
            <v>0.57517594891911661</v>
          </cell>
          <cell r="P638">
            <v>0.57934530631164849</v>
          </cell>
        </row>
        <row r="639">
          <cell r="B639" t="str">
            <v>SCOM-CHPWOD</v>
          </cell>
          <cell r="C639" t="str">
            <v>VAR_fout</v>
          </cell>
          <cell r="D639" t="str">
            <v>SCOM_KEV_WOD_ELC_CHP</v>
          </cell>
          <cell r="H639">
            <v>5.2064525781287643E-4</v>
          </cell>
          <cell r="I639">
            <v>4.2192999609117762E-4</v>
          </cell>
          <cell r="J639">
            <v>9.0167804433126005E-3</v>
          </cell>
          <cell r="K639">
            <v>1.2875143976518134E-2</v>
          </cell>
          <cell r="L639">
            <v>1.5175198623578036E-2</v>
          </cell>
          <cell r="M639">
            <v>7.2960637937524659E-3</v>
          </cell>
          <cell r="N639">
            <v>1.6515809647267203E-3</v>
          </cell>
          <cell r="O639">
            <v>1.3180909601886637E-3</v>
          </cell>
          <cell r="P639">
            <v>2.4261077837147396E-3</v>
          </cell>
        </row>
        <row r="640">
          <cell r="B640" t="str">
            <v>SCOM-CHPWOD</v>
          </cell>
          <cell r="C640" t="str">
            <v>VAR_fout</v>
          </cell>
          <cell r="D640" t="str">
            <v>SCOM_LTH_CHPWOD</v>
          </cell>
          <cell r="H640">
            <v>8.320788071590619E-4</v>
          </cell>
          <cell r="I640">
            <v>6.5978253862784201E-4</v>
          </cell>
          <cell r="J640">
            <v>1.3789198647456929E-2</v>
          </cell>
          <cell r="K640">
            <v>1.9299054830555516E-2</v>
          </cell>
          <cell r="L640">
            <v>2.2286236894848269E-2</v>
          </cell>
          <cell r="M640">
            <v>1.0714970534544109E-2</v>
          </cell>
          <cell r="N640">
            <v>2.4255052961042025E-3</v>
          </cell>
          <cell r="O640">
            <v>1.9357431896859379E-3</v>
          </cell>
          <cell r="P640">
            <v>3.5629723301475683E-3</v>
          </cell>
        </row>
        <row r="641">
          <cell r="B641" t="str">
            <v>SCOM-CHPWOD</v>
          </cell>
          <cell r="C641" t="str">
            <v>VAR_fin</v>
          </cell>
          <cell r="D641" t="str">
            <v>SWOD</v>
          </cell>
          <cell r="H641">
            <v>1.94614008975268E-3</v>
          </cell>
          <cell r="I641">
            <v>2.1615384767407859E-3</v>
          </cell>
          <cell r="J641">
            <v>2.5941696220927523E-2</v>
          </cell>
          <cell r="K641">
            <v>3.6101999786672681E-2</v>
          </cell>
          <cell r="L641">
            <v>4.1632994758410501E-2</v>
          </cell>
          <cell r="M641">
            <v>2.0012352876615364E-2</v>
          </cell>
          <cell r="N641">
            <v>4.9877451388748032E-3</v>
          </cell>
          <cell r="O641">
            <v>3.8295317443161532E-3</v>
          </cell>
          <cell r="P641">
            <v>7.7176057517708814E-3</v>
          </cell>
        </row>
        <row r="642">
          <cell r="B642" t="str">
            <v>SCOM-CHPWOD</v>
          </cell>
          <cell r="C642" t="str">
            <v>VAR_ncap</v>
          </cell>
          <cell r="D642" t="str">
            <v>-</v>
          </cell>
          <cell r="H642">
            <v>5.2320797804020601E-5</v>
          </cell>
          <cell r="I642">
            <v>1.1499167601091E-6</v>
          </cell>
          <cell r="J642">
            <v>6.5471681729326904E-4</v>
          </cell>
          <cell r="K642">
            <v>3.09120088688544E-4</v>
          </cell>
          <cell r="L642">
            <v>1.8194658905226901E-4</v>
          </cell>
          <cell r="M642">
            <v>6.08641815373605E-7</v>
          </cell>
          <cell r="N642">
            <v>2.6252061477730902E-6</v>
          </cell>
          <cell r="O642">
            <v>9.7671596431370499E-5</v>
          </cell>
          <cell r="P642">
            <v>1.5577947964413901E-4</v>
          </cell>
        </row>
        <row r="643">
          <cell r="B643" t="str">
            <v>SCOM-CHPWOD</v>
          </cell>
          <cell r="C643" t="str">
            <v>VAR_cap</v>
          </cell>
          <cell r="D643" t="str">
            <v>-</v>
          </cell>
          <cell r="H643">
            <v>5.2320797804020601E-5</v>
          </cell>
          <cell r="I643">
            <v>5.3434853156535894E-5</v>
          </cell>
          <cell r="J643">
            <v>6.9805223591025824E-4</v>
          </cell>
          <cell r="K643">
            <v>9.6488717541440793E-4</v>
          </cell>
          <cell r="L643">
            <v>1.145630277846741E-3</v>
          </cell>
          <cell r="M643">
            <v>5.5088704927975856E-4</v>
          </cell>
          <cell r="N643">
            <v>1.8486119075118842E-4</v>
          </cell>
          <cell r="O643">
            <v>1.3260505518250038E-4</v>
          </cell>
          <cell r="P643">
            <v>2.5582620027275309E-4</v>
          </cell>
        </row>
        <row r="644">
          <cell r="B644" t="str">
            <v>ENUC_BMGL</v>
          </cell>
          <cell r="C644" t="str">
            <v>VAR_fout</v>
          </cell>
          <cell r="D644" t="str">
            <v>ELC</v>
          </cell>
          <cell r="E644">
            <v>32.820800290480015</v>
          </cell>
          <cell r="F644">
            <v>9.0889078573720748E-4</v>
          </cell>
        </row>
        <row r="645">
          <cell r="B645" t="str">
            <v>ENUC_BMGL</v>
          </cell>
          <cell r="C645" t="str">
            <v>VAR_fin</v>
          </cell>
          <cell r="D645" t="str">
            <v>URN</v>
          </cell>
          <cell r="E645">
            <v>98.945500282378831</v>
          </cell>
          <cell r="F645">
            <v>2.7400505990372672E-3</v>
          </cell>
        </row>
        <row r="646">
          <cell r="B646" t="str">
            <v>ENUC_BMGL</v>
          </cell>
          <cell r="C646" t="str">
            <v>VAR_cap</v>
          </cell>
          <cell r="D646" t="str">
            <v>-</v>
          </cell>
          <cell r="E646">
            <v>1.2330000000000001</v>
          </cell>
          <cell r="F646">
            <v>3.3831075650025966E-5</v>
          </cell>
        </row>
        <row r="647">
          <cell r="B647" t="str">
            <v>D-RSH2R</v>
          </cell>
          <cell r="C647" t="str">
            <v>VAR_fout</v>
          </cell>
          <cell r="D647" t="str">
            <v>RSH2</v>
          </cell>
          <cell r="H647">
            <v>1.734502622218717E-4</v>
          </cell>
          <cell r="I647">
            <v>1.8787192401957192E-4</v>
          </cell>
          <cell r="J647">
            <v>1.1305067336056261E-2</v>
          </cell>
          <cell r="K647">
            <v>1.4617100307572697E-3</v>
          </cell>
          <cell r="L647">
            <v>1.6651450481744345E-3</v>
          </cell>
          <cell r="M647">
            <v>0.4303238284792823</v>
          </cell>
          <cell r="N647">
            <v>0.51938430354154586</v>
          </cell>
          <cell r="O647">
            <v>2.0725591450173299E-2</v>
          </cell>
          <cell r="P647">
            <v>3.6615207416171762E-3</v>
          </cell>
        </row>
        <row r="648">
          <cell r="B648" t="str">
            <v>D-RSH2R</v>
          </cell>
          <cell r="C648" t="str">
            <v>VAR_fin</v>
          </cell>
          <cell r="D648" t="str">
            <v>H2</v>
          </cell>
          <cell r="H648">
            <v>1.734502622218717E-4</v>
          </cell>
          <cell r="I648">
            <v>1.8787192401957192E-4</v>
          </cell>
          <cell r="J648">
            <v>1.1305067336056261E-2</v>
          </cell>
          <cell r="K648">
            <v>1.4617100307572697E-3</v>
          </cell>
          <cell r="L648">
            <v>1.6651450481744345E-3</v>
          </cell>
          <cell r="M648">
            <v>0.4303238284792823</v>
          </cell>
          <cell r="N648">
            <v>0.51938430354154586</v>
          </cell>
          <cell r="O648">
            <v>2.0725591450173299E-2</v>
          </cell>
          <cell r="P648">
            <v>3.6615207416171762E-3</v>
          </cell>
        </row>
        <row r="649">
          <cell r="B649" t="str">
            <v>D-RSH2R</v>
          </cell>
          <cell r="C649" t="str">
            <v>VAR_ncap</v>
          </cell>
          <cell r="D649" t="str">
            <v>-</v>
          </cell>
          <cell r="H649">
            <v>2.4111167321227901E-5</v>
          </cell>
          <cell r="I649">
            <v>2.5461158550751001E-5</v>
          </cell>
          <cell r="J649">
            <v>5.7306488280497504E-4</v>
          </cell>
          <cell r="K649">
            <v>7.2242335823476006E-5</v>
          </cell>
          <cell r="L649">
            <v>2.96033327522023E-7</v>
          </cell>
          <cell r="M649">
            <v>1.51520070142142E-2</v>
          </cell>
          <cell r="N649">
            <v>6.80162057769853E-3</v>
          </cell>
          <cell r="O649">
            <v>2.5666560992127099E-6</v>
          </cell>
          <cell r="P649">
            <v>2.5526427288355901E-4</v>
          </cell>
        </row>
        <row r="650">
          <cell r="B650" t="str">
            <v>D-RSH2R</v>
          </cell>
          <cell r="C650" t="str">
            <v>VAR_cap</v>
          </cell>
          <cell r="D650" t="str">
            <v>-</v>
          </cell>
          <cell r="H650">
            <v>2.4111167321227901E-5</v>
          </cell>
          <cell r="I650">
            <v>4.37659257719357E-5</v>
          </cell>
          <cell r="J650">
            <v>5.7841164813515495E-4</v>
          </cell>
          <cell r="K650">
            <v>7.2242335823476006E-5</v>
          </cell>
          <cell r="L650">
            <v>7.2538369150997994E-5</v>
          </cell>
          <cell r="M650">
            <v>1.5163197207734199E-2</v>
          </cell>
          <cell r="N650">
            <v>1.8304753446954501E-2</v>
          </cell>
          <cell r="O650">
            <v>1.2072827741132499E-3</v>
          </cell>
          <cell r="P650">
            <v>2.5783092898277099E-4</v>
          </cell>
        </row>
        <row r="651">
          <cell r="B651" t="str">
            <v>ENGA-GTOC</v>
          </cell>
          <cell r="C651" t="str">
            <v>VAR_fout</v>
          </cell>
          <cell r="D651" t="str">
            <v>ELC13</v>
          </cell>
          <cell r="J651">
            <v>1.4089201395977044E-6</v>
          </cell>
          <cell r="L651">
            <v>2.7603628081321395E-3</v>
          </cell>
          <cell r="M651">
            <v>1.9841401811906564E-3</v>
          </cell>
          <cell r="N651">
            <v>1.3581824176146966E-3</v>
          </cell>
          <cell r="O651">
            <v>1.4537487691237223E-3</v>
          </cell>
          <cell r="P651">
            <v>2.3660989631228068E-3</v>
          </cell>
        </row>
        <row r="652">
          <cell r="B652" t="str">
            <v>ENGA-GTOC</v>
          </cell>
          <cell r="C652" t="str">
            <v>VAR_fout</v>
          </cell>
          <cell r="D652" t="str">
            <v>CO2_E</v>
          </cell>
          <cell r="J652">
            <v>4.2639152919908302E-4</v>
          </cell>
          <cell r="K652">
            <v>2.20645680705736E-4</v>
          </cell>
          <cell r="L652">
            <v>0.38339339074302797</v>
          </cell>
          <cell r="M652">
            <v>0.27359030176477001</v>
          </cell>
          <cell r="N652">
            <v>0.19758932958263301</v>
          </cell>
          <cell r="O652">
            <v>0.20863059662555999</v>
          </cell>
          <cell r="P652">
            <v>0.34322417938383798</v>
          </cell>
        </row>
        <row r="653">
          <cell r="B653" t="str">
            <v>ENGA-GTOC</v>
          </cell>
          <cell r="C653" t="str">
            <v>VAR_fin</v>
          </cell>
          <cell r="D653" t="str">
            <v>ENGA</v>
          </cell>
          <cell r="J653">
            <v>7.5601334964376545E-6</v>
          </cell>
          <cell r="K653">
            <v>3.9121574593215637E-6</v>
          </cell>
          <cell r="L653">
            <v>6.7977551550182196E-3</v>
          </cell>
          <cell r="M653">
            <v>4.8508918752618816E-3</v>
          </cell>
          <cell r="N653">
            <v>3.5033569074934931E-3</v>
          </cell>
          <cell r="O653">
            <v>3.699124053644687E-3</v>
          </cell>
          <cell r="P653">
            <v>6.0855350954581184E-3</v>
          </cell>
        </row>
        <row r="654">
          <cell r="B654" t="str">
            <v>ENGA-GTOC</v>
          </cell>
          <cell r="C654" t="str">
            <v>VAR_fin</v>
          </cell>
          <cell r="D654" t="str">
            <v>GTC</v>
          </cell>
          <cell r="I654">
            <v>1.3684100704635001E-4</v>
          </cell>
          <cell r="J654">
            <v>5.7292251903774184E-4</v>
          </cell>
          <cell r="K654">
            <v>2.8229344613280721E-3</v>
          </cell>
          <cell r="L654">
            <v>5.2369996582086933E-3</v>
          </cell>
          <cell r="M654">
            <v>6.5705692652929873E-3</v>
          </cell>
          <cell r="N654">
            <v>6.4412876917598711E-3</v>
          </cell>
          <cell r="O654">
            <v>6.3173056000198208E-3</v>
          </cell>
          <cell r="P654">
            <v>5.1125517737532966E-3</v>
          </cell>
        </row>
        <row r="655">
          <cell r="B655" t="str">
            <v>ENGA-GTOC</v>
          </cell>
          <cell r="C655" t="str">
            <v>VAR_ncap</v>
          </cell>
          <cell r="D655" t="str">
            <v>-</v>
          </cell>
          <cell r="I655">
            <v>5.6823442416159304E-4</v>
          </cell>
          <cell r="J655">
            <v>1.30118036540862E-5</v>
          </cell>
          <cell r="K655">
            <v>4.6576859192759903E-3</v>
          </cell>
          <cell r="L655">
            <v>1.32858526077471E-3</v>
          </cell>
          <cell r="M655">
            <v>1.2746679043574199E-5</v>
          </cell>
          <cell r="N655">
            <v>2.35888176659598E-5</v>
          </cell>
          <cell r="O655">
            <v>6.1255462622032697E-4</v>
          </cell>
        </row>
        <row r="656">
          <cell r="B656" t="str">
            <v>ENGA-GTOC</v>
          </cell>
          <cell r="C656" t="str">
            <v>VAR_cap</v>
          </cell>
          <cell r="D656" t="str">
            <v>-</v>
          </cell>
          <cell r="I656">
            <v>1.3684100704635001E-4</v>
          </cell>
          <cell r="J656">
            <v>5.7292251903774195E-4</v>
          </cell>
          <cell r="K656">
            <v>2.822934461328073E-3</v>
          </cell>
          <cell r="L656">
            <v>5.2369996582086941E-3</v>
          </cell>
          <cell r="M656">
            <v>6.5705692652929934E-3</v>
          </cell>
          <cell r="N656">
            <v>6.4412876917598642E-3</v>
          </cell>
          <cell r="O656">
            <v>6.3173056000198156E-3</v>
          </cell>
          <cell r="P656">
            <v>5.112551773753294E-3</v>
          </cell>
        </row>
        <row r="657">
          <cell r="B657" t="str">
            <v>D-RSH2</v>
          </cell>
          <cell r="C657" t="str">
            <v>VAR_fout</v>
          </cell>
          <cell r="D657" t="str">
            <v>RSH2</v>
          </cell>
          <cell r="H657">
            <v>1.7124574016874294E-4</v>
          </cell>
          <cell r="I657">
            <v>1.9432038662752066E-4</v>
          </cell>
          <cell r="J657">
            <v>0.14698268449270327</v>
          </cell>
          <cell r="K657">
            <v>0.23368641636300236</v>
          </cell>
          <cell r="L657">
            <v>1.3479052747978415</v>
          </cell>
          <cell r="M657">
            <v>1.0548627817165943</v>
          </cell>
          <cell r="N657">
            <v>0.94684610828874372</v>
          </cell>
          <cell r="O657">
            <v>7.3608431299206661E-2</v>
          </cell>
          <cell r="P657">
            <v>5.7066235817919302E-2</v>
          </cell>
        </row>
        <row r="658">
          <cell r="B658" t="str">
            <v>D-RSH2</v>
          </cell>
          <cell r="C658" t="str">
            <v>VAR_fin</v>
          </cell>
          <cell r="D658" t="str">
            <v>H2</v>
          </cell>
          <cell r="H658">
            <v>1.7255035666383851E-4</v>
          </cell>
          <cell r="I658">
            <v>1.9580079473272555E-4</v>
          </cell>
          <cell r="J658">
            <v>0.14810245561514782</v>
          </cell>
          <cell r="K658">
            <v>0.23546673015747435</v>
          </cell>
          <cell r="L658">
            <v>1.3581741401932352</v>
          </cell>
          <cell r="M658">
            <v>1.0628991356938304</v>
          </cell>
          <cell r="N658">
            <v>0.95405954933535531</v>
          </cell>
          <cell r="O658">
            <v>7.4169208890266236E-2</v>
          </cell>
          <cell r="P658">
            <v>5.7500988545127106E-2</v>
          </cell>
        </row>
        <row r="659">
          <cell r="B659" t="str">
            <v>D-RSH2</v>
          </cell>
          <cell r="C659" t="str">
            <v>VAR_ncap</v>
          </cell>
          <cell r="D659" t="str">
            <v>-</v>
          </cell>
          <cell r="H659">
            <v>3.6067222633797898E-5</v>
          </cell>
          <cell r="I659">
            <v>1.8465382465051E-5</v>
          </cell>
          <cell r="J659">
            <v>1.0264128002230401E-2</v>
          </cell>
          <cell r="K659">
            <v>5.8905434000298797E-3</v>
          </cell>
          <cell r="L659">
            <v>3.4071465021001501E-2</v>
          </cell>
          <cell r="M659">
            <v>1.6999964077971599E-7</v>
          </cell>
          <cell r="N659">
            <v>2.7599249430209199E-7</v>
          </cell>
          <cell r="O659">
            <v>2.66341822195499E-7</v>
          </cell>
          <cell r="P659">
            <v>1.46489779318933E-6</v>
          </cell>
        </row>
        <row r="660">
          <cell r="B660" t="str">
            <v>D-RSH2</v>
          </cell>
          <cell r="C660" t="str">
            <v>VAR_cap</v>
          </cell>
          <cell r="D660" t="str">
            <v>-</v>
          </cell>
          <cell r="H660">
            <v>3.6067222633797898E-5</v>
          </cell>
          <cell r="I660">
            <v>5.4532605098848901E-5</v>
          </cell>
          <cell r="J660">
            <v>1.03186606073293E-2</v>
          </cell>
          <cell r="K660">
            <v>1.6209204007359201E-2</v>
          </cell>
          <cell r="L660">
            <v>5.0280669028360599E-2</v>
          </cell>
          <cell r="M660">
            <v>5.0280839028001401E-2</v>
          </cell>
          <cell r="N660">
            <v>5.0281115020495697E-2</v>
          </cell>
          <cell r="O660">
            <v>5.0269947558970303E-2</v>
          </cell>
          <cell r="P660">
            <v>5.0246779037477297E-2</v>
          </cell>
        </row>
        <row r="661">
          <cell r="B661" t="str">
            <v>D-RWOD</v>
          </cell>
          <cell r="C661" t="str">
            <v>VAR_fout</v>
          </cell>
          <cell r="D661" t="str">
            <v>RWOD</v>
          </cell>
          <cell r="E661">
            <v>13.722991746282787</v>
          </cell>
          <cell r="F661">
            <v>14.025480769440678</v>
          </cell>
          <cell r="G661">
            <v>12.490207959359184</v>
          </cell>
          <cell r="H661">
            <v>10.419795995540877</v>
          </cell>
          <cell r="I661">
            <v>8.7133653531289674</v>
          </cell>
          <cell r="J661">
            <v>7.428372436368857</v>
          </cell>
          <cell r="K661">
            <v>6.7951484211190412</v>
          </cell>
          <cell r="L661">
            <v>7.1684608010853044</v>
          </cell>
          <cell r="M661">
            <v>5.9095829022261874</v>
          </cell>
          <cell r="N661">
            <v>5.159288958821926</v>
          </cell>
          <cell r="O661">
            <v>5.1051533844551553</v>
          </cell>
          <cell r="P661">
            <v>4.1557784531813668</v>
          </cell>
        </row>
        <row r="662">
          <cell r="B662" t="str">
            <v>D-RWOD</v>
          </cell>
          <cell r="C662" t="str">
            <v>VAR_fin</v>
          </cell>
          <cell r="D662" t="str">
            <v>WOD</v>
          </cell>
          <cell r="E662">
            <v>13.722991746282787</v>
          </cell>
          <cell r="F662">
            <v>14.025480769440678</v>
          </cell>
          <cell r="G662">
            <v>12.490207959359184</v>
          </cell>
          <cell r="H662">
            <v>10.419795995540877</v>
          </cell>
          <cell r="I662">
            <v>8.7133653531289674</v>
          </cell>
          <cell r="J662">
            <v>7.428372436368857</v>
          </cell>
          <cell r="K662">
            <v>6.7951484211190412</v>
          </cell>
          <cell r="L662">
            <v>7.1684608010853044</v>
          </cell>
          <cell r="M662">
            <v>5.9095829022261874</v>
          </cell>
          <cell r="N662">
            <v>5.159288958821926</v>
          </cell>
          <cell r="O662">
            <v>5.1051533844551553</v>
          </cell>
          <cell r="P662">
            <v>4.1557784531813668</v>
          </cell>
        </row>
        <row r="663">
          <cell r="B663" t="str">
            <v>SCOM-CHPGFC</v>
          </cell>
          <cell r="C663" t="str">
            <v>VAR_fout</v>
          </cell>
          <cell r="D663" t="str">
            <v>CO2_S</v>
          </cell>
          <cell r="M663">
            <v>5.3906241695050199E-2</v>
          </cell>
          <cell r="N663">
            <v>9.5507543248847998E-2</v>
          </cell>
          <cell r="O663">
            <v>7.7157310959551806E-2</v>
          </cell>
          <cell r="P663">
            <v>0.162782768486333</v>
          </cell>
        </row>
        <row r="664">
          <cell r="B664" t="str">
            <v>SCOM-CHPGFC</v>
          </cell>
          <cell r="C664" t="str">
            <v>VAR_fout</v>
          </cell>
          <cell r="D664" t="str">
            <v>SCOM_NKEV_GAS_ELC_CHP</v>
          </cell>
          <cell r="M664">
            <v>5.9258634487466472E-4</v>
          </cell>
          <cell r="N664">
            <v>1.0499056172745701E-3</v>
          </cell>
          <cell r="O664">
            <v>8.481832055837259E-4</v>
          </cell>
          <cell r="P664">
            <v>1.7894559656299036E-3</v>
          </cell>
        </row>
        <row r="665">
          <cell r="B665" t="str">
            <v>SCOM-CHPGFC</v>
          </cell>
          <cell r="C665" t="str">
            <v>VAR_fout</v>
          </cell>
          <cell r="D665" t="str">
            <v>SCOM_LTH_CHPNGA</v>
          </cell>
          <cell r="M665">
            <v>1.7204119689909618E-4</v>
          </cell>
          <cell r="N665">
            <v>3.0481130824100411E-4</v>
          </cell>
          <cell r="O665">
            <v>2.4624673710495253E-4</v>
          </cell>
          <cell r="P665">
            <v>5.1951947389255234E-4</v>
          </cell>
        </row>
        <row r="666">
          <cell r="B666" t="str">
            <v>SCOM-CHPGFC</v>
          </cell>
          <cell r="C666" t="str">
            <v>VAR_fin</v>
          </cell>
          <cell r="D666" t="str">
            <v>SNGA</v>
          </cell>
          <cell r="M666">
            <v>9.5578442721720193E-4</v>
          </cell>
          <cell r="N666">
            <v>1.6933961568944679E-3</v>
          </cell>
          <cell r="O666">
            <v>1.3680374283608491E-3</v>
          </cell>
          <cell r="P666">
            <v>2.8862192994030694E-3</v>
          </cell>
        </row>
        <row r="667">
          <cell r="B667" t="str">
            <v>SCOM-CHPGFC</v>
          </cell>
          <cell r="C667" t="str">
            <v>VAR_ncap</v>
          </cell>
          <cell r="D667" t="str">
            <v>-</v>
          </cell>
          <cell r="M667">
            <v>8.3718056261732795E-5</v>
          </cell>
          <cell r="N667">
            <v>6.8167436063294794E-5</v>
          </cell>
          <cell r="O667">
            <v>1.7683108152572799E-6</v>
          </cell>
          <cell r="P667">
            <v>1.90942948108263E-4</v>
          </cell>
        </row>
        <row r="668">
          <cell r="B668" t="str">
            <v>SCOM-CHPGFC</v>
          </cell>
          <cell r="C668" t="str">
            <v>VAR_cap</v>
          </cell>
          <cell r="D668" t="str">
            <v>-</v>
          </cell>
          <cell r="M668">
            <v>8.3718056261732795E-5</v>
          </cell>
          <cell r="N668">
            <v>1.5183129948738609E-4</v>
          </cell>
          <cell r="O668">
            <v>1.269654551337663E-4</v>
          </cell>
          <cell r="P668">
            <v>2.6066405885709554E-4</v>
          </cell>
        </row>
        <row r="669">
          <cell r="B669" t="str">
            <v>CHPOIL</v>
          </cell>
          <cell r="C669" t="str">
            <v>VAR_fout</v>
          </cell>
          <cell r="D669" t="str">
            <v>ELC35</v>
          </cell>
          <cell r="E669">
            <v>1.8005633516970413E-3</v>
          </cell>
          <cell r="F669">
            <v>1.8661645739089956E-5</v>
          </cell>
          <cell r="G669">
            <v>6.1898373107659513E-4</v>
          </cell>
          <cell r="H669">
            <v>2.1074542031334256E-4</v>
          </cell>
          <cell r="I669">
            <v>8.3457432986620906E-5</v>
          </cell>
          <cell r="J669">
            <v>3.9062546217209174E-4</v>
          </cell>
          <cell r="K669">
            <v>3.5295272975003033E-4</v>
          </cell>
          <cell r="M669">
            <v>4.2518598856575164E-5</v>
          </cell>
          <cell r="N669">
            <v>4.2690988095976126E-5</v>
          </cell>
          <cell r="O669">
            <v>4.2902403759703884E-5</v>
          </cell>
          <cell r="P669">
            <v>4.4386901797522004E-5</v>
          </cell>
        </row>
        <row r="670">
          <cell r="B670" t="str">
            <v>CHPOIL</v>
          </cell>
          <cell r="C670" t="str">
            <v>VAR_fout</v>
          </cell>
          <cell r="D670" t="str">
            <v>LTH</v>
          </cell>
          <cell r="E670">
            <v>9.2600400944419202E-3</v>
          </cell>
          <cell r="F670">
            <v>9.5974178086748378E-5</v>
          </cell>
          <cell r="G670">
            <v>3.183344902679631E-3</v>
          </cell>
          <cell r="H670">
            <v>1.0838335901829058E-3</v>
          </cell>
          <cell r="I670">
            <v>4.2920965535976445E-4</v>
          </cell>
          <cell r="J670">
            <v>2.0089309483136103E-3</v>
          </cell>
          <cell r="K670">
            <v>1.8151854672858684E-3</v>
          </cell>
          <cell r="L670">
            <v>7.6176387154136973E-6</v>
          </cell>
          <cell r="M670">
            <v>2.1866707983381477E-4</v>
          </cell>
          <cell r="N670">
            <v>2.1955365306501999E-4</v>
          </cell>
          <cell r="O670">
            <v>2.2064093362133419E-4</v>
          </cell>
          <cell r="P670">
            <v>2.2827549495868445E-4</v>
          </cell>
        </row>
        <row r="671">
          <cell r="B671" t="str">
            <v>CHPOIL</v>
          </cell>
          <cell r="C671" t="str">
            <v>VAR_fout</v>
          </cell>
          <cell r="D671" t="str">
            <v>CO2_E</v>
          </cell>
          <cell r="E671">
            <v>1.4479733412259701</v>
          </cell>
          <cell r="F671">
            <v>4.1091862990796597E-2</v>
          </cell>
          <cell r="G671">
            <v>0.46635961296508799</v>
          </cell>
          <cell r="H671">
            <v>0.15531486432925101</v>
          </cell>
          <cell r="I671">
            <v>6.0427777499880903E-2</v>
          </cell>
          <cell r="J671">
            <v>0.28656954565870502</v>
          </cell>
          <cell r="K671">
            <v>0.25715778180433702</v>
          </cell>
          <cell r="L671">
            <v>1.03086794970215E-3</v>
          </cell>
          <cell r="M671">
            <v>3.7177439694244599E-2</v>
          </cell>
          <cell r="N671">
            <v>4.2185667362308603E-2</v>
          </cell>
          <cell r="O671">
            <v>4.0186937443967202E-2</v>
          </cell>
          <cell r="P671">
            <v>5.2576495011832501E-2</v>
          </cell>
        </row>
        <row r="672">
          <cell r="B672" t="str">
            <v>CHPOIL</v>
          </cell>
          <cell r="C672" t="str">
            <v>VAR_fin</v>
          </cell>
          <cell r="D672" t="str">
            <v>ELFO</v>
          </cell>
          <cell r="E672">
            <v>1.9646856733052429E-2</v>
          </cell>
          <cell r="F672">
            <v>5.5755580720212572E-4</v>
          </cell>
          <cell r="G672">
            <v>6.3278102166226284E-3</v>
          </cell>
          <cell r="H672">
            <v>2.1073930031106011E-3</v>
          </cell>
          <cell r="I672">
            <v>8.1991556987626711E-4</v>
          </cell>
          <cell r="J672">
            <v>3.8883249071737483E-3</v>
          </cell>
          <cell r="K672">
            <v>3.4892507707508444E-3</v>
          </cell>
          <cell r="L672">
            <v>1.3987353455931485E-5</v>
          </cell>
          <cell r="M672">
            <v>5.0444287237781042E-4</v>
          </cell>
          <cell r="N672">
            <v>5.7239711482101228E-4</v>
          </cell>
          <cell r="O672">
            <v>5.4527730588829271E-4</v>
          </cell>
          <cell r="P672">
            <v>7.1338527831523075E-4</v>
          </cell>
        </row>
        <row r="673">
          <cell r="B673" t="str">
            <v>CHPOIL</v>
          </cell>
          <cell r="C673" t="str">
            <v>VAR_ncap</v>
          </cell>
          <cell r="D673" t="str">
            <v>-</v>
          </cell>
          <cell r="F673">
            <v>7.7739076664401104E-7</v>
          </cell>
          <cell r="G673">
            <v>7.7905107439880901E-7</v>
          </cell>
          <cell r="H673">
            <v>8.9870374980907805E-7</v>
          </cell>
          <cell r="I673">
            <v>4.2172635934463497E-6</v>
          </cell>
          <cell r="J673">
            <v>3.03058681701393E-5</v>
          </cell>
          <cell r="K673">
            <v>8.2767836127688302E-5</v>
          </cell>
          <cell r="L673">
            <v>6.7907525805882498E-6</v>
          </cell>
          <cell r="M673">
            <v>3.39463613624887E-6</v>
          </cell>
          <cell r="N673">
            <v>4.67606690847756E-5</v>
          </cell>
          <cell r="O673">
            <v>4.2833331984075099E-5</v>
          </cell>
          <cell r="P673">
            <v>2.9521481315058598E-6</v>
          </cell>
        </row>
        <row r="674">
          <cell r="B674" t="str">
            <v>CHPOIL</v>
          </cell>
          <cell r="C674" t="str">
            <v>VAR_cap</v>
          </cell>
          <cell r="D674" t="str">
            <v>-</v>
          </cell>
          <cell r="E674">
            <v>1.6049980853555402E-3</v>
          </cell>
          <cell r="F674">
            <v>4.5465998932422459E-4</v>
          </cell>
          <cell r="G674">
            <v>4.1909889823299115E-4</v>
          </cell>
          <cell r="H674">
            <v>3.1281762651519211E-4</v>
          </cell>
          <cell r="I674">
            <v>2.9624482972408824E-4</v>
          </cell>
          <cell r="J674">
            <v>1.4424417840073312E-4</v>
          </cell>
          <cell r="K674">
            <v>1.1713088089648622E-4</v>
          </cell>
          <cell r="L674">
            <v>1.22289657476319E-4</v>
          </cell>
          <cell r="M674">
            <v>1.1770533240262833E-4</v>
          </cell>
          <cell r="N674">
            <v>1.3711261781008136E-4</v>
          </cell>
          <cell r="O674">
            <v>9.776110973048059E-5</v>
          </cell>
          <cell r="P674">
            <v>9.2551537624716883E-5</v>
          </cell>
        </row>
        <row r="675">
          <cell r="B675" t="str">
            <v>ENUC_SMR_GOE_I</v>
          </cell>
          <cell r="C675" t="str">
            <v>VAR_fout</v>
          </cell>
          <cell r="D675" t="str">
            <v>LTH</v>
          </cell>
          <cell r="K675">
            <v>2.3856067151852005</v>
          </cell>
          <cell r="L675">
            <v>1.6591845573710926</v>
          </cell>
          <cell r="M675">
            <v>1.65298297373598</v>
          </cell>
          <cell r="N675">
            <v>1.650587176839732</v>
          </cell>
          <cell r="O675">
            <v>1.663559274390197</v>
          </cell>
          <cell r="P675">
            <v>1.6781392930490491</v>
          </cell>
        </row>
        <row r="676">
          <cell r="B676" t="str">
            <v>ENUC_SMR_GOE_I</v>
          </cell>
          <cell r="C676" t="str">
            <v>VAR_fout</v>
          </cell>
          <cell r="D676" t="str">
            <v>ELC</v>
          </cell>
          <cell r="K676">
            <v>6.3269906046244104</v>
          </cell>
          <cell r="L676">
            <v>7.6236235748788443</v>
          </cell>
          <cell r="M676">
            <v>7.6486256096431049</v>
          </cell>
          <cell r="N676">
            <v>7.6230689108588017</v>
          </cell>
          <cell r="O676">
            <v>7.6188848266303442</v>
          </cell>
          <cell r="P676">
            <v>7.6187544374856406</v>
          </cell>
        </row>
        <row r="677">
          <cell r="B677" t="str">
            <v>ENUC_SMR_GOE_I</v>
          </cell>
          <cell r="C677" t="str">
            <v>VAR_fin</v>
          </cell>
          <cell r="D677" t="str">
            <v>URN</v>
          </cell>
          <cell r="K677">
            <v>20.142053562262287</v>
          </cell>
          <cell r="L677">
            <v>23.729550605816151</v>
          </cell>
          <cell r="M677">
            <v>23.802196783909558</v>
          </cell>
          <cell r="N677">
            <v>23.724055117633181</v>
          </cell>
          <cell r="O677">
            <v>23.717204425370014</v>
          </cell>
          <cell r="P677">
            <v>23.723292296592039</v>
          </cell>
        </row>
        <row r="678">
          <cell r="B678" t="str">
            <v>ENUC_SMR_GOE_I</v>
          </cell>
          <cell r="C678" t="str">
            <v>VAR_ncap</v>
          </cell>
          <cell r="D678" t="str">
            <v>-</v>
          </cell>
          <cell r="J678">
            <v>0.294807491648999</v>
          </cell>
          <cell r="K678">
            <v>7.3388166803182E-8</v>
          </cell>
          <cell r="L678">
            <v>8.5681684296796498E-8</v>
          </cell>
          <cell r="M678">
            <v>1.2947267196118801E-7</v>
          </cell>
          <cell r="N678">
            <v>2.8179487861958501E-7</v>
          </cell>
          <cell r="O678">
            <v>1.1870694069082E-6</v>
          </cell>
        </row>
        <row r="679">
          <cell r="B679" t="str">
            <v>ENUC_SMR_GOE_I</v>
          </cell>
          <cell r="C679" t="str">
            <v>VAR_cap</v>
          </cell>
          <cell r="D679" t="str">
            <v>-</v>
          </cell>
          <cell r="K679">
            <v>0.24259062173635601</v>
          </cell>
          <cell r="L679">
            <v>0.29480756503716499</v>
          </cell>
          <cell r="M679">
            <v>0.29480762933285198</v>
          </cell>
          <cell r="N679">
            <v>0.29480778019152198</v>
          </cell>
          <cell r="O679">
            <v>0.29480796337966603</v>
          </cell>
          <cell r="P679">
            <v>0.29480924905580702</v>
          </cell>
        </row>
        <row r="680">
          <cell r="B680" t="str">
            <v>CHPHFC</v>
          </cell>
          <cell r="C680" t="str">
            <v>VAR_fout</v>
          </cell>
          <cell r="D680" t="str">
            <v>ELC35</v>
          </cell>
          <cell r="J680">
            <v>0.22696209633247877</v>
          </cell>
          <cell r="K680">
            <v>0.22703339916279008</v>
          </cell>
          <cell r="L680">
            <v>0.22706705641060085</v>
          </cell>
          <cell r="M680">
            <v>0.22707057157063651</v>
          </cell>
          <cell r="N680">
            <v>1.0997209480326424</v>
          </cell>
          <cell r="O680">
            <v>1.0997228393613356</v>
          </cell>
          <cell r="P680">
            <v>1.0997384739995355</v>
          </cell>
        </row>
        <row r="681">
          <cell r="B681" t="str">
            <v>CHPHFC</v>
          </cell>
          <cell r="C681" t="str">
            <v>VAR_fout</v>
          </cell>
          <cell r="D681" t="str">
            <v>LTH</v>
          </cell>
          <cell r="J681">
            <v>0.27559683126086598</v>
          </cell>
          <cell r="K681">
            <v>0.28108897039202513</v>
          </cell>
          <cell r="L681">
            <v>0.2865369997562342</v>
          </cell>
          <cell r="M681">
            <v>0.28654143555342165</v>
          </cell>
          <cell r="N681">
            <v>1.3877431010888075</v>
          </cell>
          <cell r="O681">
            <v>1.3877454877654929</v>
          </cell>
          <cell r="P681">
            <v>1.3877652171898887</v>
          </cell>
        </row>
        <row r="682">
          <cell r="B682" t="str">
            <v>CHPHFC</v>
          </cell>
          <cell r="C682" t="str">
            <v>VAR_fin</v>
          </cell>
          <cell r="D682" t="str">
            <v>EH2</v>
          </cell>
          <cell r="J682">
            <v>0.54038594364875914</v>
          </cell>
          <cell r="K682">
            <v>0.54055571229235733</v>
          </cell>
          <cell r="L682">
            <v>0.5406358485966688</v>
          </cell>
          <cell r="M682">
            <v>0.54064421802532514</v>
          </cell>
          <cell r="N682">
            <v>2.6183832096015278</v>
          </cell>
          <cell r="O682">
            <v>2.6183877127650832</v>
          </cell>
          <cell r="P682">
            <v>2.6184249380941318</v>
          </cell>
        </row>
        <row r="683">
          <cell r="B683" t="str">
            <v>CHPHFC</v>
          </cell>
          <cell r="C683" t="str">
            <v>VAR_ncap</v>
          </cell>
          <cell r="D683" t="str">
            <v>-</v>
          </cell>
          <cell r="J683">
            <v>1.6897825477638101E-2</v>
          </cell>
          <cell r="K683">
            <v>8.5180262713754602E-7</v>
          </cell>
          <cell r="L683">
            <v>2.8400791429799202E-6</v>
          </cell>
          <cell r="M683">
            <v>1.8905524369541599E-3</v>
          </cell>
          <cell r="N683">
            <v>6.1584741707374699E-2</v>
          </cell>
          <cell r="O683">
            <v>8.7048642359953202E-3</v>
          </cell>
          <cell r="P683">
            <v>3.0955476764900001E-6</v>
          </cell>
        </row>
        <row r="684">
          <cell r="B684" t="str">
            <v>CHPHFC</v>
          </cell>
          <cell r="C684" t="str">
            <v>VAR_cap</v>
          </cell>
          <cell r="D684" t="str">
            <v>-</v>
          </cell>
          <cell r="J684">
            <v>1.6897825477638101E-2</v>
          </cell>
          <cell r="K684">
            <v>1.6898612669889793E-2</v>
          </cell>
          <cell r="L684">
            <v>1.6901202870857529E-2</v>
          </cell>
          <cell r="M684">
            <v>1.6552646125173279E-2</v>
          </cell>
          <cell r="N684">
            <v>6.3478390684827982E-2</v>
          </cell>
          <cell r="O684">
            <v>7.218232190373107E-2</v>
          </cell>
          <cell r="P684">
            <v>7.2181992144304902E-2</v>
          </cell>
        </row>
        <row r="685">
          <cell r="B685" t="str">
            <v>ITOT-ESOLPV</v>
          </cell>
          <cell r="C685" t="str">
            <v>VAR_fout</v>
          </cell>
          <cell r="D685" t="str">
            <v>ITOT_SOL_ELC</v>
          </cell>
          <cell r="E685">
            <v>3.517953999707534</v>
          </cell>
          <cell r="F685">
            <v>4.8486222475192911</v>
          </cell>
          <cell r="G685">
            <v>11.927074630541092</v>
          </cell>
          <cell r="H685">
            <v>14.116618429460464</v>
          </cell>
          <cell r="I685">
            <v>19.784680208270252</v>
          </cell>
          <cell r="J685">
            <v>20.793898831939099</v>
          </cell>
          <cell r="K685">
            <v>21.854596966609659</v>
          </cell>
          <cell r="L685">
            <v>22.969401469105094</v>
          </cell>
          <cell r="M685">
            <v>24.141072149378019</v>
          </cell>
          <cell r="N685">
            <v>25.37250990770228</v>
          </cell>
          <cell r="O685">
            <v>26.666763398325184</v>
          </cell>
          <cell r="P685">
            <v>28.027036986483708</v>
          </cell>
        </row>
        <row r="686">
          <cell r="B686" t="str">
            <v>ITOT-ESOLPV</v>
          </cell>
          <cell r="C686" t="str">
            <v>VAR_fin</v>
          </cell>
          <cell r="D686" t="str">
            <v>SOL</v>
          </cell>
          <cell r="E686">
            <v>3.517953999707534</v>
          </cell>
          <cell r="F686">
            <v>4.8486222475192911</v>
          </cell>
          <cell r="G686">
            <v>11.927074630541092</v>
          </cell>
          <cell r="H686">
            <v>14.116618429460464</v>
          </cell>
          <cell r="I686">
            <v>19.784680208270252</v>
          </cell>
          <cell r="J686">
            <v>20.793898831939099</v>
          </cell>
          <cell r="K686">
            <v>21.854596966609659</v>
          </cell>
          <cell r="L686">
            <v>22.969401469105094</v>
          </cell>
          <cell r="M686">
            <v>24.141072149378019</v>
          </cell>
          <cell r="N686">
            <v>25.37250990770228</v>
          </cell>
          <cell r="O686">
            <v>26.666763398325184</v>
          </cell>
          <cell r="P686">
            <v>28.027036986483708</v>
          </cell>
        </row>
        <row r="687">
          <cell r="B687" t="str">
            <v>ITOT-ESOLPV</v>
          </cell>
          <cell r="C687" t="str">
            <v>VAR_fin</v>
          </cell>
          <cell r="D687" t="str">
            <v>SOLPVC</v>
          </cell>
          <cell r="E687">
            <v>3.51795399970753</v>
          </cell>
          <cell r="F687">
            <v>4.8486222475192902</v>
          </cell>
          <cell r="G687">
            <v>11.9270746305411</v>
          </cell>
          <cell r="H687">
            <v>14.1166184294605</v>
          </cell>
          <cell r="I687">
            <v>19.784680208270199</v>
          </cell>
          <cell r="J687">
            <v>20.793898831939099</v>
          </cell>
          <cell r="K687">
            <v>21.854596966609702</v>
          </cell>
          <cell r="L687">
            <v>22.969401469105101</v>
          </cell>
          <cell r="M687">
            <v>24.141072149378001</v>
          </cell>
          <cell r="N687">
            <v>25.372509907702302</v>
          </cell>
          <cell r="O687">
            <v>26.666763398325202</v>
          </cell>
          <cell r="P687">
            <v>28.027036986483701</v>
          </cell>
        </row>
        <row r="688">
          <cell r="B688" t="str">
            <v>ITOT-ESOLPV</v>
          </cell>
          <cell r="C688" t="str">
            <v>VAR_ncap</v>
          </cell>
          <cell r="D688" t="str">
            <v>-</v>
          </cell>
          <cell r="G688">
            <v>1.76796415124302</v>
          </cell>
          <cell r="H688">
            <v>7.2298446885318902E-6</v>
          </cell>
          <cell r="I688">
            <v>1.9145914786745499</v>
          </cell>
          <cell r="J688">
            <v>0.86938947327919902</v>
          </cell>
          <cell r="K688">
            <v>2.3094254176210698</v>
          </cell>
          <cell r="L688">
            <v>0.58893897792578398</v>
          </cell>
          <cell r="M688">
            <v>1.73844410659561</v>
          </cell>
          <cell r="N688">
            <v>1.6400361617303201</v>
          </cell>
          <cell r="O688">
            <v>2.6296078346517202</v>
          </cell>
          <cell r="P688">
            <v>0.92545393526764197</v>
          </cell>
        </row>
        <row r="689">
          <cell r="B689" t="str">
            <v>ITOT-ESOLPV</v>
          </cell>
          <cell r="C689" t="str">
            <v>VAR_cap</v>
          </cell>
          <cell r="D689" t="str">
            <v>-</v>
          </cell>
          <cell r="E689">
            <v>1.1186210000000001</v>
          </cell>
          <cell r="F689">
            <v>1.65292701458705</v>
          </cell>
          <cell r="G689">
            <v>3.5611851512430199</v>
          </cell>
          <cell r="H689">
            <v>3.4922764842836003</v>
          </cell>
          <cell r="I689">
            <v>4.89448471682182</v>
          </cell>
          <cell r="J689">
            <v>5.1441529576473108</v>
          </cell>
          <cell r="K689">
            <v>5.4065565181845496</v>
          </cell>
          <cell r="L689">
            <v>5.6823453475005996</v>
          </cell>
          <cell r="M689">
            <v>5.9722021823136302</v>
          </cell>
          <cell r="N689">
            <v>6.2768446638727804</v>
          </cell>
          <cell r="O689">
            <v>6.5970270809034304</v>
          </cell>
          <cell r="P689">
            <v>6.9335420382452897</v>
          </cell>
        </row>
        <row r="690">
          <cell r="B690" t="str">
            <v>SUP_WODBIOCCS</v>
          </cell>
          <cell r="C690" t="str">
            <v>VAR_fout</v>
          </cell>
          <cell r="D690" t="str">
            <v>ELC35</v>
          </cell>
          <cell r="J690">
            <v>9.935266740218413E-6</v>
          </cell>
          <cell r="K690">
            <v>1.3643728527422818E-5</v>
          </cell>
          <cell r="L690">
            <v>3.1215084902813091E-5</v>
          </cell>
          <cell r="M690">
            <v>3.304944428282406E-5</v>
          </cell>
          <cell r="N690">
            <v>3.0987639152583981E-5</v>
          </cell>
          <cell r="O690">
            <v>3.135570097644618E-5</v>
          </cell>
          <cell r="P690">
            <v>4.8141504829817752E-5</v>
          </cell>
        </row>
        <row r="691">
          <cell r="B691" t="str">
            <v>SUP_WODBIOCCS</v>
          </cell>
          <cell r="C691" t="str">
            <v>VAR_fout</v>
          </cell>
          <cell r="D691" t="str">
            <v>CO2_O</v>
          </cell>
          <cell r="J691">
            <v>1.5495858377724417E-2</v>
          </cell>
          <cell r="K691">
            <v>2.141914396752127E-2</v>
          </cell>
          <cell r="L691">
            <v>4.9364252461976274E-2</v>
          </cell>
          <cell r="M691">
            <v>5.2293942647455426E-2</v>
          </cell>
          <cell r="N691">
            <v>4.9023378174811887E-2</v>
          </cell>
          <cell r="O691">
            <v>4.935233051064021E-2</v>
          </cell>
          <cell r="P691">
            <v>7.5598118360245964E-2</v>
          </cell>
        </row>
        <row r="692">
          <cell r="B692" t="str">
            <v>SUP_WODBIOCCS</v>
          </cell>
          <cell r="C692" t="str">
            <v>VAR_fout</v>
          </cell>
          <cell r="D692" t="str">
            <v>CO2</v>
          </cell>
          <cell r="J692">
            <v>-1.54958583777244E-2</v>
          </cell>
          <cell r="K692">
            <v>-2.1419143967521301E-2</v>
          </cell>
          <cell r="L692">
            <v>-4.9364252461976302E-2</v>
          </cell>
          <cell r="M692">
            <v>-5.2293942647455398E-2</v>
          </cell>
          <cell r="N692">
            <v>-4.90233781748119E-2</v>
          </cell>
          <cell r="O692">
            <v>-4.9352330510640197E-2</v>
          </cell>
          <cell r="P692">
            <v>-7.5598118360246006E-2</v>
          </cell>
        </row>
        <row r="693">
          <cell r="B693" t="str">
            <v>SUP_WODBIOCCS</v>
          </cell>
          <cell r="C693" t="str">
            <v>VAR_fout</v>
          </cell>
          <cell r="D693" t="str">
            <v>BIO</v>
          </cell>
          <cell r="J693">
            <v>2.4261983278669081E-4</v>
          </cell>
          <cell r="K693">
            <v>3.3561212044109584E-4</v>
          </cell>
          <cell r="L693">
            <v>7.7406647550181523E-4</v>
          </cell>
          <cell r="M693">
            <v>8.2004725158563076E-4</v>
          </cell>
          <cell r="N693">
            <v>7.6872933365033523E-4</v>
          </cell>
          <cell r="O693">
            <v>7.7380853682975541E-4</v>
          </cell>
          <cell r="P693">
            <v>1.1852600346951968E-3</v>
          </cell>
        </row>
        <row r="694">
          <cell r="B694" t="str">
            <v>SUP_WODBIOCCS</v>
          </cell>
          <cell r="C694" t="str">
            <v>VAR_fout</v>
          </cell>
          <cell r="D694" t="str">
            <v>LTH</v>
          </cell>
          <cell r="J694">
            <v>2.9524120751364457E-5</v>
          </cell>
          <cell r="K694">
            <v>4.0648039032408417E-5</v>
          </cell>
          <cell r="L694">
            <v>9.33217634429256E-5</v>
          </cell>
          <cell r="M694">
            <v>9.8837311767796871E-5</v>
          </cell>
          <cell r="N694">
            <v>9.2681237988461108E-5</v>
          </cell>
          <cell r="O694">
            <v>9.3222064521466291E-5</v>
          </cell>
          <cell r="P694">
            <v>1.4275057555997013E-4</v>
          </cell>
        </row>
        <row r="695">
          <cell r="B695" t="str">
            <v>SUP_WODBIOCCS</v>
          </cell>
          <cell r="C695" t="str">
            <v>VAR_fin</v>
          </cell>
          <cell r="D695" t="str">
            <v>CWOD</v>
          </cell>
          <cell r="J695">
            <v>3.6289602325963047E-4</v>
          </cell>
          <cell r="K695">
            <v>5.0246094309272309E-4</v>
          </cell>
          <cell r="L695">
            <v>1.1579403378960671E-3</v>
          </cell>
          <cell r="M695">
            <v>1.2269362736851983E-3</v>
          </cell>
          <cell r="N695">
            <v>1.1499591170640797E-3</v>
          </cell>
          <cell r="O695">
            <v>1.1595942319229371E-3</v>
          </cell>
          <cell r="P695">
            <v>1.7762715780132983E-3</v>
          </cell>
        </row>
        <row r="696">
          <cell r="B696" t="str">
            <v>SUP_WODBIOCCS</v>
          </cell>
          <cell r="C696" t="str">
            <v>VAR_ncap</v>
          </cell>
          <cell r="D696" t="str">
            <v>-</v>
          </cell>
          <cell r="J696">
            <v>1.45645753461669E-5</v>
          </cell>
          <cell r="K696">
            <v>2.9248097952328599E-6</v>
          </cell>
          <cell r="L696">
            <v>1.9363131915152E-5</v>
          </cell>
          <cell r="M696">
            <v>1.4982431743567599E-7</v>
          </cell>
          <cell r="N696">
            <v>1.52233114754749E-5</v>
          </cell>
          <cell r="O696">
            <v>5.5238319457812796E-7</v>
          </cell>
          <cell r="P696">
            <v>4.3385961781202103E-5</v>
          </cell>
        </row>
        <row r="697">
          <cell r="B697" t="str">
            <v>SUP_WODBIOCCS</v>
          </cell>
          <cell r="C697" t="str">
            <v>VAR_cap</v>
          </cell>
          <cell r="D697" t="str">
            <v>-</v>
          </cell>
          <cell r="J697">
            <v>1.45645753461669E-5</v>
          </cell>
          <cell r="K697">
            <v>1.74893851413997E-5</v>
          </cell>
          <cell r="L697">
            <v>3.68525170565517E-5</v>
          </cell>
          <cell r="M697">
            <v>3.5072601722447102E-5</v>
          </cell>
          <cell r="N697">
            <v>3.7661077503295398E-5</v>
          </cell>
          <cell r="O697">
            <v>3.5288650902640602E-5</v>
          </cell>
          <cell r="P697">
            <v>5.9311480768690797E-5</v>
          </cell>
        </row>
        <row r="698">
          <cell r="B698" t="str">
            <v>RHNS-CHPNGA</v>
          </cell>
          <cell r="C698" t="str">
            <v>VAR_fout</v>
          </cell>
          <cell r="D698" t="str">
            <v>CO2_R</v>
          </cell>
          <cell r="F698">
            <v>0.111291689053724</v>
          </cell>
          <cell r="G698">
            <v>0.27537397327389901</v>
          </cell>
          <cell r="H698">
            <v>0.22955157046838301</v>
          </cell>
          <cell r="I698">
            <v>0.23470112351781899</v>
          </cell>
          <cell r="J698">
            <v>0.14557224098230301</v>
          </cell>
          <cell r="M698">
            <v>8.6167825629388503E-2</v>
          </cell>
          <cell r="N698">
            <v>0.132041853421178</v>
          </cell>
          <cell r="O698">
            <v>9.2906395252592797E-2</v>
          </cell>
          <cell r="P698">
            <v>0.213398617076729</v>
          </cell>
        </row>
        <row r="699">
          <cell r="B699" t="str">
            <v>RHNS-CHPNGA</v>
          </cell>
          <cell r="C699" t="str">
            <v>VAR_fout</v>
          </cell>
          <cell r="D699" t="str">
            <v>RHNS_LTH_CHPNGA</v>
          </cell>
          <cell r="F699">
            <v>1.2470776971334372E-3</v>
          </cell>
          <cell r="G699">
            <v>2.3664170556413145E-3</v>
          </cell>
          <cell r="H699">
            <v>2.303454047010634E-3</v>
          </cell>
          <cell r="I699">
            <v>2.2849077708624495E-3</v>
          </cell>
          <cell r="J699">
            <v>1.3946812303937024E-3</v>
          </cell>
          <cell r="M699">
            <v>8.726326421047662E-4</v>
          </cell>
          <cell r="N699">
            <v>1.3182725338425753E-3</v>
          </cell>
          <cell r="O699">
            <v>8.9262060287059655E-4</v>
          </cell>
          <cell r="P699">
            <v>2.0989925876381448E-3</v>
          </cell>
        </row>
        <row r="700">
          <cell r="B700" t="str">
            <v>RHNS-CHPNGA</v>
          </cell>
          <cell r="C700" t="str">
            <v>VAR_fout</v>
          </cell>
          <cell r="D700" t="str">
            <v>RHNS_NKEV_GAS_ELC_CHP</v>
          </cell>
          <cell r="F700">
            <v>5.2330747059995352E-4</v>
          </cell>
          <cell r="G700">
            <v>1.0084618343093742E-3</v>
          </cell>
          <cell r="H700">
            <v>1.0077611455671499E-3</v>
          </cell>
          <cell r="I700">
            <v>1.008493584705879E-3</v>
          </cell>
          <cell r="J700">
            <v>6.2106898540969526E-4</v>
          </cell>
          <cell r="M700">
            <v>4.0168804160378084E-4</v>
          </cell>
          <cell r="N700">
            <v>6.0682386478467664E-4</v>
          </cell>
          <cell r="O700">
            <v>4.1088884894043302E-4</v>
          </cell>
          <cell r="P700">
            <v>9.6620293716676497E-4</v>
          </cell>
        </row>
        <row r="701">
          <cell r="B701" t="str">
            <v>RHNS-CHPNGA</v>
          </cell>
          <cell r="C701" t="str">
            <v>VAR_fin</v>
          </cell>
          <cell r="D701" t="str">
            <v>RNGA</v>
          </cell>
          <cell r="F701">
            <v>1.9732568981156717E-3</v>
          </cell>
          <cell r="G701">
            <v>4.882517256629409E-3</v>
          </cell>
          <cell r="H701">
            <v>4.0700633061770018E-3</v>
          </cell>
          <cell r="I701">
            <v>4.1613674382592024E-3</v>
          </cell>
          <cell r="J701">
            <v>2.5810681025231065E-3</v>
          </cell>
          <cell r="M701">
            <v>1.5277983267622073E-3</v>
          </cell>
          <cell r="N701">
            <v>2.3411676138506837E-3</v>
          </cell>
          <cell r="O701">
            <v>1.647276511570796E-3</v>
          </cell>
          <cell r="P701">
            <v>3.7836634233462539E-3</v>
          </cell>
        </row>
        <row r="702">
          <cell r="B702" t="str">
            <v>RHNS-CHPNGA</v>
          </cell>
          <cell r="C702" t="str">
            <v>VAR_ncap</v>
          </cell>
          <cell r="D702" t="str">
            <v>-</v>
          </cell>
          <cell r="F702">
            <v>8.96544754529232E-5</v>
          </cell>
          <cell r="M702">
            <v>3.8803336347169301E-5</v>
          </cell>
          <cell r="N702">
            <v>1.81279592474481E-5</v>
          </cell>
          <cell r="O702">
            <v>1.01955456990932E-7</v>
          </cell>
          <cell r="P702">
            <v>4.7221726770586997E-5</v>
          </cell>
        </row>
        <row r="703">
          <cell r="B703" t="str">
            <v>RHNS-CHPNGA</v>
          </cell>
          <cell r="C703" t="str">
            <v>VAR_cap</v>
          </cell>
          <cell r="D703" t="str">
            <v>-</v>
          </cell>
          <cell r="F703">
            <v>8.96544754529232E-5</v>
          </cell>
          <cell r="G703">
            <v>8.96544754529232E-5</v>
          </cell>
          <cell r="H703">
            <v>8.96544754529232E-5</v>
          </cell>
          <cell r="I703">
            <v>8.96544754529232E-5</v>
          </cell>
          <cell r="J703">
            <v>5.5104480114740228E-5</v>
          </cell>
          <cell r="M703">
            <v>3.8803336347169301E-5</v>
          </cell>
          <cell r="N703">
            <v>5.6919741579357128E-5</v>
          </cell>
          <cell r="O703">
            <v>5.6987422689000129E-5</v>
          </cell>
          <cell r="P703">
            <v>1.0412454529126235E-4</v>
          </cell>
        </row>
        <row r="704">
          <cell r="B704" t="str">
            <v>ENUC_BEZ</v>
          </cell>
          <cell r="C704" t="str">
            <v>VAR_fout</v>
          </cell>
          <cell r="D704" t="str">
            <v>ELC</v>
          </cell>
          <cell r="E704">
            <v>20.224800341152811</v>
          </cell>
          <cell r="F704">
            <v>20.22479415394054</v>
          </cell>
          <cell r="G704">
            <v>12.608443008407837</v>
          </cell>
          <cell r="H704">
            <v>10.925324754212228</v>
          </cell>
        </row>
        <row r="705">
          <cell r="B705" t="str">
            <v>ENUC_BEZ</v>
          </cell>
          <cell r="C705" t="str">
            <v>VAR_fin</v>
          </cell>
          <cell r="D705" t="str">
            <v>URN</v>
          </cell>
          <cell r="E705">
            <v>60.972096053582277</v>
          </cell>
          <cell r="F705">
            <v>60.972077400874049</v>
          </cell>
          <cell r="G705">
            <v>38.010916559235703</v>
          </cell>
          <cell r="H705">
            <v>32.936787463605626</v>
          </cell>
        </row>
        <row r="706">
          <cell r="B706" t="str">
            <v>ENUC_BEZ</v>
          </cell>
          <cell r="C706" t="str">
            <v>VAR_cap</v>
          </cell>
          <cell r="D706" t="str">
            <v>-</v>
          </cell>
          <cell r="E706">
            <v>0.73</v>
          </cell>
          <cell r="F706">
            <v>0.72999983021626158</v>
          </cell>
          <cell r="G706">
            <v>0.47119760215929896</v>
          </cell>
          <cell r="H706">
            <v>0.39434199755573407</v>
          </cell>
        </row>
        <row r="707">
          <cell r="B707" t="str">
            <v>RHNM-CHPWOD</v>
          </cell>
          <cell r="C707" t="str">
            <v>VAR_fout</v>
          </cell>
          <cell r="D707" t="str">
            <v>RHNM_LTH_CHPWOD</v>
          </cell>
          <cell r="H707">
            <v>8.689182913984093E-4</v>
          </cell>
          <cell r="I707">
            <v>1.1000494497331124E-3</v>
          </cell>
          <cell r="J707">
            <v>7.4549061597689349E-3</v>
          </cell>
          <cell r="K707">
            <v>9.1790260607212387E-3</v>
          </cell>
          <cell r="L707">
            <v>4.9799600445477052E-3</v>
          </cell>
          <cell r="M707">
            <v>3.275794165390377E-3</v>
          </cell>
          <cell r="N707">
            <v>5.7201254403113997E-3</v>
          </cell>
          <cell r="O707">
            <v>2.729430910469597E-3</v>
          </cell>
          <cell r="P707">
            <v>4.7280585874737418E-3</v>
          </cell>
        </row>
        <row r="708">
          <cell r="B708" t="str">
            <v>RHNM-CHPWOD</v>
          </cell>
          <cell r="C708" t="str">
            <v>VAR_fout</v>
          </cell>
          <cell r="D708" t="str">
            <v>RHNM_KEV_WOD_ELC_CHP</v>
          </cell>
          <cell r="H708">
            <v>3.2664891324792012E-4</v>
          </cell>
          <cell r="I708">
            <v>4.1353710795522555E-4</v>
          </cell>
          <cell r="J708">
            <v>2.8024925008020224E-3</v>
          </cell>
          <cell r="K708">
            <v>3.4506338709748259E-3</v>
          </cell>
          <cell r="L708">
            <v>1.8720960908207105E-3</v>
          </cell>
          <cell r="M708">
            <v>1.2314559547671202E-3</v>
          </cell>
          <cell r="N708">
            <v>2.1503434525615051E-3</v>
          </cell>
          <cell r="O708">
            <v>1.026063842269126E-3</v>
          </cell>
          <cell r="P708">
            <v>1.7773998023280901E-3</v>
          </cell>
        </row>
        <row r="709">
          <cell r="B709" t="str">
            <v>RHNM-CHPWOD</v>
          </cell>
          <cell r="C709" t="str">
            <v>VAR_fin</v>
          </cell>
          <cell r="D709" t="str">
            <v>RWOD</v>
          </cell>
          <cell r="H709">
            <v>1.582993591715836E-3</v>
          </cell>
          <cell r="I709">
            <v>2.3232030253649001E-3</v>
          </cell>
          <cell r="J709">
            <v>1.0544512274535829E-2</v>
          </cell>
          <cell r="K709">
            <v>1.2624677486126208E-2</v>
          </cell>
          <cell r="L709">
            <v>6.9203819373890368E-3</v>
          </cell>
          <cell r="M709">
            <v>4.4653656442295219E-3</v>
          </cell>
          <cell r="N709">
            <v>7.9537411074610299E-3</v>
          </cell>
          <cell r="O709">
            <v>3.8610290055249375E-3</v>
          </cell>
          <cell r="P709">
            <v>7.2862186928482776E-3</v>
          </cell>
        </row>
        <row r="710">
          <cell r="B710" t="str">
            <v>RHNM-CHPWOD</v>
          </cell>
          <cell r="C710" t="str">
            <v>VAR_ncap</v>
          </cell>
          <cell r="D710" t="str">
            <v>-</v>
          </cell>
          <cell r="H710">
            <v>2.4694218324999201E-5</v>
          </cell>
          <cell r="I710">
            <v>3.4233051304892798E-5</v>
          </cell>
          <cell r="J710">
            <v>1.53929986462694E-4</v>
          </cell>
          <cell r="K710">
            <v>6.7981401473411697E-5</v>
          </cell>
          <cell r="L710">
            <v>1.4753015903894199E-6</v>
          </cell>
          <cell r="M710">
            <v>2.11001933609489E-5</v>
          </cell>
          <cell r="N710">
            <v>1.4262665162378401E-4</v>
          </cell>
          <cell r="O710">
            <v>3.3660767801136299E-7</v>
          </cell>
          <cell r="P710">
            <v>2.9096389174012299E-5</v>
          </cell>
        </row>
        <row r="711">
          <cell r="B711" t="str">
            <v>RHNM-CHPWOD</v>
          </cell>
          <cell r="C711" t="str">
            <v>VAR_cap</v>
          </cell>
          <cell r="D711" t="str">
            <v>-</v>
          </cell>
          <cell r="H711">
            <v>2.4694218324999201E-5</v>
          </cell>
          <cell r="I711">
            <v>5.887881597707405E-5</v>
          </cell>
          <cell r="J711">
            <v>2.0801736176856087E-4</v>
          </cell>
          <cell r="K711">
            <v>2.5608869761894912E-4</v>
          </cell>
          <cell r="L711">
            <v>1.8659187870319628E-4</v>
          </cell>
          <cell r="M711">
            <v>9.9198727124769014E-5</v>
          </cell>
          <cell r="N711">
            <v>1.651106313022194E-4</v>
          </cell>
          <cell r="O711">
            <v>1.431548248589221E-4</v>
          </cell>
          <cell r="P711">
            <v>1.717326530610001E-4</v>
          </cell>
        </row>
        <row r="712">
          <cell r="B712" t="str">
            <v>RHNM-SHSTG-CHPNGA</v>
          </cell>
          <cell r="C712" t="str">
            <v>VAR_fout</v>
          </cell>
          <cell r="D712" t="str">
            <v>AUX_RNM-CHPNGA_OUT</v>
          </cell>
          <cell r="E712">
            <v>5.0385176529511257E-5</v>
          </cell>
          <cell r="F712">
            <v>4.8103262379496341E-5</v>
          </cell>
          <cell r="G712">
            <v>1.8558277779815E-3</v>
          </cell>
          <cell r="H712">
            <v>2.8723646260384594E-3</v>
          </cell>
          <cell r="I712">
            <v>3.1488671922964622E-3</v>
          </cell>
          <cell r="J712">
            <v>5.0867448569703599E-3</v>
          </cell>
          <cell r="K712">
            <v>8.6559939390577244E-5</v>
          </cell>
          <cell r="L712">
            <v>1.3438805105225478E-4</v>
          </cell>
          <cell r="M712">
            <v>1.3104548726752877E-3</v>
          </cell>
          <cell r="N712">
            <v>1.7922817544105587E-3</v>
          </cell>
          <cell r="O712">
            <v>2.0704367805285378E-3</v>
          </cell>
          <cell r="P712">
            <v>4.3186700296812602E-3</v>
          </cell>
        </row>
        <row r="713">
          <cell r="B713" t="str">
            <v>RHNM-SHSTG-CHPNGA</v>
          </cell>
          <cell r="C713" t="str">
            <v>VAR_fout</v>
          </cell>
          <cell r="D713" t="str">
            <v>RHNM_LTH_CHPNGA</v>
          </cell>
          <cell r="E713">
            <v>5.0385176529511162E-5</v>
          </cell>
          <cell r="F713">
            <v>4.813533122108259E-5</v>
          </cell>
          <cell r="G713">
            <v>1.8577609319168939E-3</v>
          </cell>
          <cell r="H713">
            <v>2.8723646260384594E-3</v>
          </cell>
          <cell r="I713">
            <v>3.1517613717011411E-3</v>
          </cell>
          <cell r="J713">
            <v>5.0867448569703426E-3</v>
          </cell>
          <cell r="K713">
            <v>8.6630658295307889E-5</v>
          </cell>
          <cell r="L713">
            <v>1.3438805105225464E-4</v>
          </cell>
          <cell r="M713">
            <v>1.3104548726752862E-3</v>
          </cell>
          <cell r="N713">
            <v>1.7922817544105561E-3</v>
          </cell>
          <cell r="O713">
            <v>2.0704367805285365E-3</v>
          </cell>
          <cell r="P713">
            <v>4.3186700296812541E-3</v>
          </cell>
        </row>
        <row r="714">
          <cell r="B714" t="str">
            <v>RHNM-SHSTG-CHPNGA</v>
          </cell>
          <cell r="C714" t="str">
            <v>VAR_fin</v>
          </cell>
          <cell r="D714" t="str">
            <v>AUX_RNM-CHPNGA_IN</v>
          </cell>
          <cell r="E714">
            <v>4.0139006320552781E-5</v>
          </cell>
          <cell r="F714">
            <v>6.3435723611505058E-5</v>
          </cell>
          <cell r="G714">
            <v>2.3972927129686404E-3</v>
          </cell>
          <cell r="H714">
            <v>3.5904480579652576E-3</v>
          </cell>
          <cell r="I714">
            <v>3.8205312105643141E-3</v>
          </cell>
          <cell r="J714">
            <v>5.9846580203931962E-3</v>
          </cell>
          <cell r="K714">
            <v>7.1911888404789008E-5</v>
          </cell>
          <cell r="L714">
            <v>1.1544666544817289E-4</v>
          </cell>
          <cell r="M714">
            <v>1.4563009227914314E-3</v>
          </cell>
          <cell r="N714">
            <v>1.9923114257776745E-3</v>
          </cell>
          <cell r="O714">
            <v>2.3007374256652346E-3</v>
          </cell>
          <cell r="P714">
            <v>4.7996163419719851E-3</v>
          </cell>
        </row>
        <row r="715">
          <cell r="B715" t="str">
            <v>RHNM-SHSTG-CHPNGA</v>
          </cell>
          <cell r="C715" t="str">
            <v>VAR_fin</v>
          </cell>
          <cell r="D715" t="str">
            <v>RHNM_LTH_CHPNGA</v>
          </cell>
          <cell r="E715">
            <v>4.0139006320552781E-5</v>
          </cell>
          <cell r="F715">
            <v>6.3435723611505058E-5</v>
          </cell>
          <cell r="G715">
            <v>2.3972927129686404E-3</v>
          </cell>
          <cell r="H715">
            <v>3.5904480579652576E-3</v>
          </cell>
          <cell r="I715">
            <v>3.8205312105643141E-3</v>
          </cell>
          <cell r="J715">
            <v>5.9846580203931962E-3</v>
          </cell>
          <cell r="K715">
            <v>7.1911888404789008E-5</v>
          </cell>
          <cell r="L715">
            <v>1.1544666544817289E-4</v>
          </cell>
          <cell r="M715">
            <v>1.4563009227914314E-3</v>
          </cell>
          <cell r="N715">
            <v>1.9923114257776745E-3</v>
          </cell>
          <cell r="O715">
            <v>2.3007374256652346E-3</v>
          </cell>
          <cell r="P715">
            <v>4.7996163419719851E-3</v>
          </cell>
        </row>
        <row r="716">
          <cell r="B716" t="str">
            <v>RHNM-SHSTG-CHPNGA</v>
          </cell>
          <cell r="C716" t="str">
            <v>VAR_ncap</v>
          </cell>
          <cell r="D716" t="str">
            <v>-</v>
          </cell>
          <cell r="E716">
            <v>1.52255274715044E-3</v>
          </cell>
          <cell r="F716">
            <v>4.3690122598476601E-5</v>
          </cell>
          <cell r="G716">
            <v>4.1919123453137303E-5</v>
          </cell>
          <cell r="H716">
            <v>2.5855412335374201E-5</v>
          </cell>
          <cell r="I716">
            <v>1.2881433460510299E-3</v>
          </cell>
          <cell r="J716">
            <v>9.85693865660392E-5</v>
          </cell>
          <cell r="K716">
            <v>2.5850349672012301E-5</v>
          </cell>
          <cell r="L716">
            <v>1.68497528435778E-3</v>
          </cell>
          <cell r="M716">
            <v>1.4922732190063599E-4</v>
          </cell>
          <cell r="N716">
            <v>1.73156003729501E-3</v>
          </cell>
          <cell r="O716">
            <v>6.0455679124343299E-4</v>
          </cell>
          <cell r="P716">
            <v>3.65126024044321E-3</v>
          </cell>
        </row>
        <row r="717">
          <cell r="B717" t="str">
            <v>RHNM-SHSTG-CHPNGA</v>
          </cell>
          <cell r="C717" t="str">
            <v>VAR_cap</v>
          </cell>
          <cell r="D717" t="str">
            <v>-</v>
          </cell>
          <cell r="E717">
            <v>1.52255274715044E-3</v>
          </cell>
          <cell r="F717">
            <v>1.5639278184585658E-3</v>
          </cell>
          <cell r="G717">
            <v>1.5983978284009371E-3</v>
          </cell>
          <cell r="H717">
            <v>1.6052225545257054E-3</v>
          </cell>
          <cell r="I717">
            <v>1.7398472714519812E-3</v>
          </cell>
          <cell r="J717">
            <v>1.4009054195391083E-3</v>
          </cell>
          <cell r="K717">
            <v>1.3827687874613975E-3</v>
          </cell>
          <cell r="L717">
            <v>1.7863751373394603E-3</v>
          </cell>
          <cell r="M717">
            <v>1.8487435879112276E-3</v>
          </cell>
          <cell r="N717">
            <v>3.5374748029762932E-3</v>
          </cell>
          <cell r="O717">
            <v>2.6945777694957558E-3</v>
          </cell>
          <cell r="P717">
            <v>5.961853484259704E-3</v>
          </cell>
        </row>
        <row r="718">
          <cell r="B718" t="str">
            <v>CT_CWODBDS</v>
          </cell>
          <cell r="C718" t="str">
            <v>VAR_fout</v>
          </cell>
          <cell r="D718" t="str">
            <v>BDS</v>
          </cell>
          <cell r="E718">
            <v>0.71274846193599817</v>
          </cell>
          <cell r="F718">
            <v>0.63725309941811226</v>
          </cell>
          <cell r="G718">
            <v>0.47861444540232373</v>
          </cell>
          <cell r="H718">
            <v>1.2976472754925249E-4</v>
          </cell>
          <cell r="I718">
            <v>3.0951736185301986E-4</v>
          </cell>
          <cell r="J718">
            <v>1.796339219935322E-4</v>
          </cell>
          <cell r="K718">
            <v>1.0403996580873674E-4</v>
          </cell>
          <cell r="L718">
            <v>8.3568609154855962E-5</v>
          </cell>
          <cell r="M718">
            <v>3.5367470567556745E-5</v>
          </cell>
          <cell r="N718">
            <v>1.29028898574871E-4</v>
          </cell>
          <cell r="O718">
            <v>5.2265781548547974E-5</v>
          </cell>
          <cell r="P718">
            <v>2.2240999229126415E-4</v>
          </cell>
        </row>
        <row r="719">
          <cell r="B719" t="str">
            <v>CT_CWODBDS</v>
          </cell>
          <cell r="C719" t="str">
            <v>VAR_fout</v>
          </cell>
          <cell r="D719" t="str">
            <v>LTH</v>
          </cell>
          <cell r="E719">
            <v>0.27797190015503931</v>
          </cell>
          <cell r="F719">
            <v>0.2485287087730636</v>
          </cell>
          <cell r="G719">
            <v>0.18665963370690591</v>
          </cell>
          <cell r="H719">
            <v>5.0608243744208398E-5</v>
          </cell>
          <cell r="I719">
            <v>1.2071177112267771E-4</v>
          </cell>
          <cell r="J719">
            <v>7.0057229577477455E-5</v>
          </cell>
          <cell r="K719">
            <v>4.0575586665407271E-5</v>
          </cell>
          <cell r="L719">
            <v>3.2591757570393746E-5</v>
          </cell>
          <cell r="M719">
            <v>1.3793313521347118E-5</v>
          </cell>
          <cell r="N719">
            <v>5.0321270444199677E-5</v>
          </cell>
          <cell r="O719">
            <v>2.0383654803933682E-5</v>
          </cell>
          <cell r="P719">
            <v>8.6739896993592831E-5</v>
          </cell>
        </row>
        <row r="720">
          <cell r="B720" t="str">
            <v>CT_CWODBDS</v>
          </cell>
          <cell r="C720" t="str">
            <v>VAR_fin</v>
          </cell>
          <cell r="D720" t="str">
            <v>CWOD</v>
          </cell>
          <cell r="E720">
            <v>2.0309767422866294</v>
          </cell>
          <cell r="F720">
            <v>1.8158527067919097</v>
          </cell>
          <cell r="G720">
            <v>1.3638118621739217</v>
          </cell>
          <cell r="H720">
            <v>3.6976459115159493E-4</v>
          </cell>
          <cell r="I720">
            <v>8.819697226001798E-4</v>
          </cell>
          <cell r="J720">
            <v>5.1186686072057016E-4</v>
          </cell>
          <cell r="K720">
            <v>2.9646188257199501E-4</v>
          </cell>
          <cell r="L720">
            <v>2.3812875178676183E-4</v>
          </cell>
          <cell r="M720">
            <v>1.0077960738225286E-4</v>
          </cell>
          <cell r="N720">
            <v>3.6766784648909482E-4</v>
          </cell>
          <cell r="O720">
            <v>1.4893134452258742E-4</v>
          </cell>
          <cell r="P720">
            <v>6.3375727303395643E-4</v>
          </cell>
        </row>
        <row r="721">
          <cell r="B721" t="str">
            <v>CT_CWODBDS</v>
          </cell>
          <cell r="C721" t="str">
            <v>VAR_fin</v>
          </cell>
          <cell r="D721" t="str">
            <v>CELC</v>
          </cell>
          <cell r="E721">
            <v>4.9536018104551924E-2</v>
          </cell>
          <cell r="F721">
            <v>4.4289090409558814E-2</v>
          </cell>
          <cell r="G721">
            <v>3.3263703955461528E-2</v>
          </cell>
          <cell r="H721">
            <v>9.0186485646730506E-6</v>
          </cell>
          <cell r="I721">
            <v>2.1511456648784864E-5</v>
          </cell>
          <cell r="J721">
            <v>1.2484557578550484E-5</v>
          </cell>
          <cell r="K721">
            <v>7.2307776237071989E-6</v>
          </cell>
          <cell r="L721">
            <v>5.8080183362624834E-6</v>
          </cell>
          <cell r="M721">
            <v>2.4580392044451915E-6</v>
          </cell>
          <cell r="N721">
            <v>8.9675084509535398E-6</v>
          </cell>
          <cell r="O721">
            <v>3.6324718176240821E-6</v>
          </cell>
          <cell r="P721">
            <v>1.5457494464242837E-5</v>
          </cell>
        </row>
        <row r="722">
          <cell r="B722" t="str">
            <v>CT_CWODBDS</v>
          </cell>
          <cell r="C722" t="str">
            <v>VAR_ncap</v>
          </cell>
          <cell r="D722" t="str">
            <v>-</v>
          </cell>
          <cell r="E722">
            <v>9.6090379621071497E-8</v>
          </cell>
          <cell r="F722">
            <v>6.2769282478219398E-8</v>
          </cell>
          <cell r="G722">
            <v>5.2880093943611201E-8</v>
          </cell>
          <cell r="H722">
            <v>9.3573972791657896E-8</v>
          </cell>
          <cell r="I722">
            <v>1.6865915939325899E-5</v>
          </cell>
          <cell r="J722">
            <v>8.5154851617960597E-7</v>
          </cell>
          <cell r="K722">
            <v>8.3393686793131705E-7</v>
          </cell>
          <cell r="L722">
            <v>1.21275971140102E-5</v>
          </cell>
          <cell r="M722">
            <v>1.5536509161046599E-6</v>
          </cell>
          <cell r="N722">
            <v>1.9714521532078399E-5</v>
          </cell>
          <cell r="O722">
            <v>4.3558180616028402E-7</v>
          </cell>
          <cell r="P722">
            <v>4.6481931937176E-5</v>
          </cell>
        </row>
        <row r="723">
          <cell r="B723" t="str">
            <v>CT_CWODBDS</v>
          </cell>
          <cell r="C723" t="str">
            <v>VAR_cap</v>
          </cell>
          <cell r="D723" t="str">
            <v>-</v>
          </cell>
          <cell r="E723">
            <v>3.6960552321307717E-2</v>
          </cell>
          <cell r="F723">
            <v>3.30448997760312E-2</v>
          </cell>
          <cell r="G723">
            <v>2.4818798723589636E-2</v>
          </cell>
          <cell r="H723">
            <v>2.6270015344130593E-5</v>
          </cell>
          <cell r="I723">
            <v>2.3543931526211204E-5</v>
          </cell>
          <cell r="J723">
            <v>1.7701967299701406E-5</v>
          </cell>
          <cell r="K723">
            <v>1.8376691890923279E-5</v>
          </cell>
          <cell r="L723">
            <v>3.0200762564784727E-5</v>
          </cell>
          <cell r="M723">
            <v>1.9601140228877769E-5</v>
          </cell>
          <cell r="N723">
            <v>3.3647813000891216E-5</v>
          </cell>
          <cell r="O723">
            <v>3.2997338553156649E-5</v>
          </cell>
          <cell r="P723">
            <v>6.7361744200109897E-5</v>
          </cell>
        </row>
        <row r="724">
          <cell r="B724" t="str">
            <v>RHNS-EBAT</v>
          </cell>
          <cell r="C724" t="str">
            <v>VAR_fout</v>
          </cell>
          <cell r="D724" t="str">
            <v>RHNS_ELC</v>
          </cell>
          <cell r="E724">
            <v>5.8633905580399311E-4</v>
          </cell>
          <cell r="F724">
            <v>5.8572112017777288E-4</v>
          </cell>
          <cell r="G724">
            <v>5.8781377101601456E-4</v>
          </cell>
          <cell r="H724">
            <v>2.4311333068904574E-2</v>
          </cell>
          <cell r="I724">
            <v>3.3941949832576188E-2</v>
          </cell>
          <cell r="J724">
            <v>2.5110189617870406E-2</v>
          </cell>
          <cell r="K724">
            <v>3.017189953401855E-2</v>
          </cell>
          <cell r="L724">
            <v>5.2501795448102156E-2</v>
          </cell>
          <cell r="M724">
            <v>4.3211401283772412E-2</v>
          </cell>
          <cell r="N724">
            <v>5.7777861677696725E-2</v>
          </cell>
          <cell r="O724">
            <v>5.7975729934146458E-2</v>
          </cell>
          <cell r="P724">
            <v>7.3967603497188283E-2</v>
          </cell>
        </row>
        <row r="725">
          <cell r="B725" t="str">
            <v>RHNS-EBAT</v>
          </cell>
          <cell r="C725" t="str">
            <v>VAR_fout</v>
          </cell>
          <cell r="D725" t="str">
            <v>AUX_RHNS-EBAT_OUT</v>
          </cell>
          <cell r="E725">
            <v>5.8633905580399376E-4</v>
          </cell>
          <cell r="F725">
            <v>5.8572112017777342E-4</v>
          </cell>
          <cell r="G725">
            <v>5.8781377101601543E-4</v>
          </cell>
          <cell r="H725">
            <v>2.4311333068904588E-2</v>
          </cell>
          <cell r="I725">
            <v>3.3941949832576236E-2</v>
          </cell>
          <cell r="J725">
            <v>2.511018961787043E-2</v>
          </cell>
          <cell r="K725">
            <v>3.0171899534018574E-2</v>
          </cell>
          <cell r="L725">
            <v>5.2501795448102184E-2</v>
          </cell>
          <cell r="M725">
            <v>4.3211401283772467E-2</v>
          </cell>
          <cell r="N725">
            <v>5.777786167769678E-2</v>
          </cell>
          <cell r="O725">
            <v>5.7975729934146514E-2</v>
          </cell>
          <cell r="P725">
            <v>7.3967603497188353E-2</v>
          </cell>
        </row>
        <row r="726">
          <cell r="B726" t="str">
            <v>RHNS-EBAT</v>
          </cell>
          <cell r="C726" t="str">
            <v>VAR_fin</v>
          </cell>
          <cell r="D726" t="str">
            <v>RHNS_ELC</v>
          </cell>
          <cell r="E726">
            <v>6.4859950685849065E-4</v>
          </cell>
          <cell r="F726">
            <v>6.4796456726182606E-4</v>
          </cell>
          <cell r="G726">
            <v>6.5018185446527447E-4</v>
          </cell>
          <cell r="H726">
            <v>2.6885152927146667E-2</v>
          </cell>
          <cell r="I726">
            <v>3.7535312692447892E-2</v>
          </cell>
          <cell r="J726">
            <v>2.7768507384619032E-2</v>
          </cell>
          <cell r="K726">
            <v>3.3366096605486846E-2</v>
          </cell>
          <cell r="L726">
            <v>5.8060185868840292E-2</v>
          </cell>
          <cell r="M726">
            <v>4.7786098999729611E-2</v>
          </cell>
          <cell r="N726">
            <v>6.3894926249598541E-2</v>
          </cell>
          <cell r="O726">
            <v>6.4113549631997946E-2</v>
          </cell>
          <cell r="P726">
            <v>8.1798612890290195E-2</v>
          </cell>
        </row>
        <row r="727">
          <cell r="B727" t="str">
            <v>RHNS-EBAT</v>
          </cell>
          <cell r="C727" t="str">
            <v>VAR_fin</v>
          </cell>
          <cell r="D727" t="str">
            <v>AUX_RHNS-EBAT_IN</v>
          </cell>
          <cell r="E727">
            <v>6.4859950685849065E-4</v>
          </cell>
          <cell r="F727">
            <v>6.4796456726182606E-4</v>
          </cell>
          <cell r="G727">
            <v>6.5018185446527447E-4</v>
          </cell>
          <cell r="H727">
            <v>2.6885152927146667E-2</v>
          </cell>
          <cell r="I727">
            <v>3.7535312692447892E-2</v>
          </cell>
          <cell r="J727">
            <v>2.7768507384619032E-2</v>
          </cell>
          <cell r="K727">
            <v>3.3366096605486846E-2</v>
          </cell>
          <cell r="L727">
            <v>5.8060185868840292E-2</v>
          </cell>
          <cell r="M727">
            <v>4.7786098999729611E-2</v>
          </cell>
          <cell r="N727">
            <v>6.3894926249598541E-2</v>
          </cell>
          <cell r="O727">
            <v>6.4113549631997946E-2</v>
          </cell>
          <cell r="P727">
            <v>8.1798612890290195E-2</v>
          </cell>
        </row>
        <row r="728">
          <cell r="B728" t="str">
            <v>RHNS-EBAT</v>
          </cell>
          <cell r="C728" t="str">
            <v>VAR_ncap</v>
          </cell>
          <cell r="D728" t="str">
            <v>-</v>
          </cell>
          <cell r="E728">
            <v>2.37252378578356E-4</v>
          </cell>
          <cell r="F728">
            <v>3.77417019553605E-7</v>
          </cell>
          <cell r="G728">
            <v>1.04120464777708E-6</v>
          </cell>
          <cell r="H728">
            <v>1.7606902028496602E-2</v>
          </cell>
          <cell r="I728">
            <v>2.42690460005492E-4</v>
          </cell>
          <cell r="J728">
            <v>9.3154195830872193E-3</v>
          </cell>
          <cell r="K728">
            <v>3.2155373228519401E-3</v>
          </cell>
          <cell r="L728">
            <v>1.5116175156286099E-2</v>
          </cell>
          <cell r="M728">
            <v>1.14796827753784E-3</v>
          </cell>
          <cell r="N728">
            <v>1.4781543057353901E-2</v>
          </cell>
          <cell r="O728">
            <v>8.7702388785174095E-3</v>
          </cell>
          <cell r="P728">
            <v>1.1557446508911299E-2</v>
          </cell>
        </row>
        <row r="729">
          <cell r="B729" t="str">
            <v>RHNS-EBAT</v>
          </cell>
          <cell r="C729" t="str">
            <v>VAR_cap</v>
          </cell>
          <cell r="D729" t="str">
            <v>-</v>
          </cell>
          <cell r="E729">
            <v>2.3998290129214074E-4</v>
          </cell>
          <cell r="F729">
            <v>2.4025053770295127E-4</v>
          </cell>
          <cell r="G729">
            <v>2.4105962191208746E-4</v>
          </cell>
          <cell r="H729">
            <v>1.7781544479392525E-2</v>
          </cell>
          <cell r="I729">
            <v>1.784992476561768E-2</v>
          </cell>
          <cell r="J729">
            <v>1.3255291467462503E-2</v>
          </cell>
          <cell r="K729">
            <v>1.2656555587781214E-2</v>
          </cell>
          <cell r="L729">
            <v>2.1513326312148622E-2</v>
          </cell>
          <cell r="M729">
            <v>1.7710208174203941E-2</v>
          </cell>
          <cell r="N729">
            <v>2.3673607455360485E-2</v>
          </cell>
          <cell r="O729">
            <v>2.3754683700651192E-2</v>
          </cell>
          <cell r="P729">
            <v>3.0302337361591821E-2</v>
          </cell>
        </row>
        <row r="730">
          <cell r="B730" t="str">
            <v>G-INTC-EXP00-AT</v>
          </cell>
          <cell r="C730" t="str">
            <v>VAR_fout</v>
          </cell>
          <cell r="D730" t="str">
            <v>ELC_E-AT</v>
          </cell>
          <cell r="E730">
            <v>6.229556007379851</v>
          </cell>
          <cell r="F730">
            <v>3.9170779239895969E-4</v>
          </cell>
          <cell r="G730">
            <v>4.9469746364853699E-4</v>
          </cell>
          <cell r="H730">
            <v>1.2853689422168116E-4</v>
          </cell>
          <cell r="I730">
            <v>1.8368491982258465E-4</v>
          </cell>
          <cell r="J730">
            <v>1.7104512582625804E-4</v>
          </cell>
          <cell r="K730">
            <v>8.7698151469180148E-5</v>
          </cell>
          <cell r="L730">
            <v>8.2073785183404472E-5</v>
          </cell>
          <cell r="M730">
            <v>7.1901192419038929E-5</v>
          </cell>
          <cell r="N730">
            <v>8.3868848782259447E-5</v>
          </cell>
          <cell r="O730">
            <v>7.9321762563147754E-5</v>
          </cell>
          <cell r="P730">
            <v>1.3088958389019718E-4</v>
          </cell>
        </row>
        <row r="731">
          <cell r="B731" t="str">
            <v>G-INTC-EXP00-AT</v>
          </cell>
          <cell r="C731" t="str">
            <v>VAR_fin</v>
          </cell>
          <cell r="D731" t="str">
            <v>ELC</v>
          </cell>
          <cell r="E731">
            <v>6.229556007379851</v>
          </cell>
          <cell r="F731">
            <v>3.9170779239895969E-4</v>
          </cell>
          <cell r="G731">
            <v>4.9469746364853699E-4</v>
          </cell>
          <cell r="H731">
            <v>1.2853689422168116E-4</v>
          </cell>
          <cell r="I731">
            <v>1.8368491982258465E-4</v>
          </cell>
          <cell r="J731">
            <v>1.7104512582625804E-4</v>
          </cell>
          <cell r="K731">
            <v>8.7698151469180148E-5</v>
          </cell>
          <cell r="L731">
            <v>8.2073785183404472E-5</v>
          </cell>
          <cell r="M731">
            <v>7.1901192419038929E-5</v>
          </cell>
          <cell r="N731">
            <v>8.3868848782259447E-5</v>
          </cell>
          <cell r="O731">
            <v>7.9321762563147754E-5</v>
          </cell>
          <cell r="P731">
            <v>1.3088958389019718E-4</v>
          </cell>
        </row>
        <row r="732">
          <cell r="B732" t="str">
            <v>G-INTC-EXP00-AT</v>
          </cell>
          <cell r="C732" t="str">
            <v>VAR_ncap</v>
          </cell>
          <cell r="D732" t="str">
            <v>-</v>
          </cell>
          <cell r="E732">
            <v>3.50975590213504E-7</v>
          </cell>
          <cell r="F732">
            <v>3.6361061408883201E-7</v>
          </cell>
          <cell r="G732">
            <v>5.2685506565927903E-7</v>
          </cell>
          <cell r="H732">
            <v>5.9173237051523605E-7</v>
          </cell>
          <cell r="I732">
            <v>6.0327880136133905E-7</v>
          </cell>
          <cell r="J732">
            <v>8.3371665285008302E-7</v>
          </cell>
          <cell r="K732">
            <v>8.9207319925954495E-7</v>
          </cell>
          <cell r="L732">
            <v>2.2155769069805201E-6</v>
          </cell>
          <cell r="M732">
            <v>2.48280801853509E-6</v>
          </cell>
          <cell r="N732">
            <v>1.61373459399071E-4</v>
          </cell>
        </row>
        <row r="733">
          <cell r="B733" t="str">
            <v>G-INTC-EXP00-AT</v>
          </cell>
          <cell r="C733" t="str">
            <v>VAR_cap</v>
          </cell>
          <cell r="D733" t="str">
            <v>-</v>
          </cell>
          <cell r="E733">
            <v>0.23321284540047393</v>
          </cell>
          <cell r="F733">
            <v>3.0054695904002671E-4</v>
          </cell>
          <cell r="G733">
            <v>2.995046407898716E-4</v>
          </cell>
          <cell r="H733">
            <v>2.9892385394836296E-4</v>
          </cell>
          <cell r="I733">
            <v>2.9832999536250071E-4</v>
          </cell>
          <cell r="J733">
            <v>2.9710746226041529E-4</v>
          </cell>
          <cell r="K733">
            <v>2.956981847670459E-4</v>
          </cell>
          <cell r="L733">
            <v>2.9476000389450085E-4</v>
          </cell>
          <cell r="M733">
            <v>2.9502004254911007E-4</v>
          </cell>
          <cell r="N733">
            <v>2.9796155265415791E-4</v>
          </cell>
          <cell r="O733">
            <v>2.999896094595389E-4</v>
          </cell>
          <cell r="P733">
            <v>4.623975876185682E-4</v>
          </cell>
        </row>
        <row r="734">
          <cell r="B734" t="str">
            <v>G-INTC-IMP00-DE</v>
          </cell>
          <cell r="C734" t="str">
            <v>VAR_fout</v>
          </cell>
          <cell r="D734" t="str">
            <v>ELC</v>
          </cell>
          <cell r="E734">
            <v>46.398476216771378</v>
          </cell>
          <cell r="F734">
            <v>28.729425438987686</v>
          </cell>
          <cell r="G734">
            <v>23.666977424733375</v>
          </cell>
          <cell r="H734">
            <v>28.990715456387427</v>
          </cell>
          <cell r="I734">
            <v>19.042064221471286</v>
          </cell>
          <cell r="J734">
            <v>25.111299222324835</v>
          </cell>
          <cell r="K734">
            <v>26.872960392161527</v>
          </cell>
          <cell r="L734">
            <v>16.0343027736597</v>
          </cell>
          <cell r="M734">
            <v>13.057749649543062</v>
          </cell>
          <cell r="N734">
            <v>7.6968900961409439</v>
          </cell>
          <cell r="O734">
            <v>5.7014598280170272</v>
          </cell>
          <cell r="P734">
            <v>4.9123692052020385</v>
          </cell>
        </row>
        <row r="735">
          <cell r="B735" t="str">
            <v>G-INTC-IMP00-DE</v>
          </cell>
          <cell r="C735" t="str">
            <v>VAR_fin</v>
          </cell>
          <cell r="D735" t="str">
            <v>ELC_I-DE</v>
          </cell>
          <cell r="E735">
            <v>46.398476216771378</v>
          </cell>
          <cell r="F735">
            <v>28.729425438987686</v>
          </cell>
          <cell r="G735">
            <v>23.666977424733375</v>
          </cell>
          <cell r="H735">
            <v>28.990715456387427</v>
          </cell>
          <cell r="I735">
            <v>19.042064221471286</v>
          </cell>
          <cell r="J735">
            <v>25.111299222324835</v>
          </cell>
          <cell r="K735">
            <v>26.872960392161527</v>
          </cell>
          <cell r="L735">
            <v>16.0343027736597</v>
          </cell>
          <cell r="M735">
            <v>13.057749649543062</v>
          </cell>
          <cell r="N735">
            <v>7.6968900961409439</v>
          </cell>
          <cell r="O735">
            <v>5.7014598280170272</v>
          </cell>
          <cell r="P735">
            <v>4.9123692052020385</v>
          </cell>
        </row>
        <row r="736">
          <cell r="B736" t="str">
            <v>G-INTC-IMP00-DE</v>
          </cell>
          <cell r="C736" t="str">
            <v>VAR_ncap</v>
          </cell>
          <cell r="D736" t="str">
            <v>-</v>
          </cell>
          <cell r="E736">
            <v>1.4599441085692501E-6</v>
          </cell>
          <cell r="F736">
            <v>1.3788005290243401E-6</v>
          </cell>
          <cell r="G736">
            <v>1.4414056456238799E-6</v>
          </cell>
          <cell r="H736">
            <v>1.76028079327296E-6</v>
          </cell>
          <cell r="I736">
            <v>1.8263910123017199E-6</v>
          </cell>
          <cell r="J736">
            <v>1.9029875067126601E-6</v>
          </cell>
          <cell r="K736">
            <v>1.8565247453945901E-6</v>
          </cell>
          <cell r="L736">
            <v>0.17258759475858701</v>
          </cell>
          <cell r="M736">
            <v>0.39379755511367198</v>
          </cell>
          <cell r="N736">
            <v>3.4943769194820299E-5</v>
          </cell>
        </row>
        <row r="737">
          <cell r="B737" t="str">
            <v>G-INTC-IMP00-DE</v>
          </cell>
          <cell r="C737" t="str">
            <v>VAR_cap</v>
          </cell>
          <cell r="D737" t="str">
            <v>-</v>
          </cell>
          <cell r="E737">
            <v>2.0250281960290204</v>
          </cell>
          <cell r="F737">
            <v>2.0249974494349905</v>
          </cell>
          <cell r="G737">
            <v>2.0249960435070404</v>
          </cell>
          <cell r="H737">
            <v>2.0249965579270874</v>
          </cell>
          <cell r="I737">
            <v>2.024996735534125</v>
          </cell>
          <cell r="J737">
            <v>2.0249965153971567</v>
          </cell>
          <cell r="K737">
            <v>2.0249965932291065</v>
          </cell>
          <cell r="L737">
            <v>1.6463115034921656</v>
          </cell>
          <cell r="M737">
            <v>1.5996788583640433</v>
          </cell>
          <cell r="N737">
            <v>0.68227456315418711</v>
          </cell>
          <cell r="O737">
            <v>0.56638715628750169</v>
          </cell>
          <cell r="P737">
            <v>0.56642031798102499</v>
          </cell>
        </row>
        <row r="738">
          <cell r="B738" t="str">
            <v>RHEM-SHSTG-CHPWOD</v>
          </cell>
          <cell r="C738" t="str">
            <v>VAR_fout</v>
          </cell>
          <cell r="D738" t="str">
            <v>AUX_REM-CHPWOD_OUT</v>
          </cell>
          <cell r="E738">
            <v>4.3754987228104768E-5</v>
          </cell>
          <cell r="F738">
            <v>3.4437492389082147E-5</v>
          </cell>
          <cell r="G738">
            <v>4.7680377325073365E-5</v>
          </cell>
          <cell r="H738">
            <v>5.0697353844087487E-4</v>
          </cell>
          <cell r="I738">
            <v>4.8245441648008691E-4</v>
          </cell>
          <cell r="J738">
            <v>3.3983897369025705E-2</v>
          </cell>
          <cell r="K738">
            <v>2.0629224724133664E-2</v>
          </cell>
          <cell r="L738">
            <v>2.2230996036080187E-2</v>
          </cell>
          <cell r="M738">
            <v>2.2038930961369305E-2</v>
          </cell>
          <cell r="N738">
            <v>1.9346484001507774E-2</v>
          </cell>
          <cell r="O738">
            <v>1.944747835275959E-2</v>
          </cell>
          <cell r="P738">
            <v>2.0155609107154127E-2</v>
          </cell>
        </row>
        <row r="739">
          <cell r="B739" t="str">
            <v>RHEM-SHSTG-CHPWOD</v>
          </cell>
          <cell r="C739" t="str">
            <v>VAR_fout</v>
          </cell>
          <cell r="D739" t="str">
            <v>RHEM_LTH_CHPWOD</v>
          </cell>
          <cell r="E739">
            <v>4.375498722810466E-5</v>
          </cell>
          <cell r="F739">
            <v>3.4460450717341473E-5</v>
          </cell>
          <cell r="G739">
            <v>4.7730044384786982E-5</v>
          </cell>
          <cell r="H739">
            <v>5.0697353844087487E-4</v>
          </cell>
          <cell r="I739">
            <v>4.8289784884817446E-4</v>
          </cell>
          <cell r="J739">
            <v>3.3983897369025587E-2</v>
          </cell>
          <cell r="K739">
            <v>2.0646078665901714E-2</v>
          </cell>
          <cell r="L739">
            <v>2.2230996036080169E-2</v>
          </cell>
          <cell r="M739">
            <v>2.2038930961369285E-2</v>
          </cell>
          <cell r="N739">
            <v>1.9346484001507742E-2</v>
          </cell>
          <cell r="O739">
            <v>1.9447478352759576E-2</v>
          </cell>
          <cell r="P739">
            <v>2.0155609107154103E-2</v>
          </cell>
        </row>
        <row r="740">
          <cell r="B740" t="str">
            <v>RHEM-SHSTG-CHPWOD</v>
          </cell>
          <cell r="C740" t="str">
            <v>VAR_fin</v>
          </cell>
          <cell r="D740" t="str">
            <v>AUX_REM-CHPWOD_IN</v>
          </cell>
          <cell r="E740">
            <v>3.4866693863280507E-5</v>
          </cell>
          <cell r="F740">
            <v>2.0784039834988531E-5</v>
          </cell>
          <cell r="G740">
            <v>3.8147181863727161E-5</v>
          </cell>
          <cell r="H740">
            <v>6.3370992651606232E-4</v>
          </cell>
          <cell r="I740">
            <v>5.8555358761939178E-4</v>
          </cell>
          <cell r="J740">
            <v>3.9981325744881037E-2</v>
          </cell>
          <cell r="K740">
            <v>2.3596336736346448E-2</v>
          </cell>
          <cell r="L740">
            <v>2.470199076005981E-2</v>
          </cell>
          <cell r="M740">
            <v>2.4487953209370261E-2</v>
          </cell>
          <cell r="N740">
            <v>2.1496830837412266E-2</v>
          </cell>
          <cell r="O740">
            <v>2.1608585905921275E-2</v>
          </cell>
          <cell r="P740">
            <v>2.2396238352135323E-2</v>
          </cell>
        </row>
        <row r="741">
          <cell r="B741" t="str">
            <v>RHEM-SHSTG-CHPWOD</v>
          </cell>
          <cell r="C741" t="str">
            <v>VAR_fin</v>
          </cell>
          <cell r="D741" t="str">
            <v>RHEM_LTH_CHPWOD</v>
          </cell>
          <cell r="E741">
            <v>3.4866693863280507E-5</v>
          </cell>
          <cell r="F741">
            <v>2.0784039834988531E-5</v>
          </cell>
          <cell r="G741">
            <v>3.8147181863727161E-5</v>
          </cell>
          <cell r="H741">
            <v>6.3370992651606232E-4</v>
          </cell>
          <cell r="I741">
            <v>5.8555358761939178E-4</v>
          </cell>
          <cell r="J741">
            <v>3.9981325744881037E-2</v>
          </cell>
          <cell r="K741">
            <v>2.3596336736346448E-2</v>
          </cell>
          <cell r="L741">
            <v>2.470199076005981E-2</v>
          </cell>
          <cell r="M741">
            <v>2.4487953209370261E-2</v>
          </cell>
          <cell r="N741">
            <v>2.1496830837412266E-2</v>
          </cell>
          <cell r="O741">
            <v>2.1608585905921275E-2</v>
          </cell>
          <cell r="P741">
            <v>2.2396238352135323E-2</v>
          </cell>
        </row>
        <row r="742">
          <cell r="B742" t="str">
            <v>RHEM-SHSTG-CHPWOD</v>
          </cell>
          <cell r="C742" t="str">
            <v>VAR_ncap</v>
          </cell>
          <cell r="D742" t="str">
            <v>-</v>
          </cell>
          <cell r="E742">
            <v>1.08851451732704E-3</v>
          </cell>
          <cell r="F742">
            <v>2.4675174275151198E-5</v>
          </cell>
          <cell r="G742">
            <v>3.4385372464152101E-5</v>
          </cell>
          <cell r="H742">
            <v>2.7374653437127401E-5</v>
          </cell>
          <cell r="I742">
            <v>1.7188278187468601E-3</v>
          </cell>
          <cell r="J742">
            <v>2.7642617827396301E-3</v>
          </cell>
          <cell r="K742">
            <v>5.1288897634066003E-3</v>
          </cell>
          <cell r="L742">
            <v>8.7546310319581901E-4</v>
          </cell>
          <cell r="M742">
            <v>2.6633976885146499E-3</v>
          </cell>
          <cell r="N742">
            <v>3.8235962308306301E-3</v>
          </cell>
          <cell r="O742">
            <v>8.8604938489948097E-4</v>
          </cell>
          <cell r="P742">
            <v>4.2390703933236603E-3</v>
          </cell>
        </row>
        <row r="743">
          <cell r="B743" t="str">
            <v>RHEM-SHSTG-CHPWOD</v>
          </cell>
          <cell r="C743" t="str">
            <v>VAR_cap</v>
          </cell>
          <cell r="D743" t="str">
            <v>-</v>
          </cell>
          <cell r="E743">
            <v>1.08851451732704E-3</v>
          </cell>
          <cell r="F743">
            <v>1.110424181128971E-3</v>
          </cell>
          <cell r="G743">
            <v>1.1375301471995536E-3</v>
          </cell>
          <cell r="H743">
            <v>1.1530033238795956E-3</v>
          </cell>
          <cell r="I743">
            <v>2.0401131091822818E-3</v>
          </cell>
          <cell r="J743">
            <v>4.4953492409215631E-3</v>
          </cell>
          <cell r="K743">
            <v>9.5971943891352361E-3</v>
          </cell>
          <cell r="L743">
            <v>8.7367103822189335E-3</v>
          </cell>
          <cell r="M743">
            <v>8.3760375896541721E-3</v>
          </cell>
          <cell r="N743">
            <v>7.3364757668476551E-3</v>
          </cell>
          <cell r="O743">
            <v>6.64899289479777E-3</v>
          </cell>
          <cell r="P743">
            <v>8.9232175955581798E-3</v>
          </cell>
        </row>
        <row r="744">
          <cell r="B744" t="str">
            <v>RHNM-CHPGFC</v>
          </cell>
          <cell r="C744" t="str">
            <v>VAR_fout</v>
          </cell>
          <cell r="D744" t="str">
            <v>CO2_R</v>
          </cell>
          <cell r="M744">
            <v>6.7857510174343397E-2</v>
          </cell>
          <cell r="N744">
            <v>0.168131761261993</v>
          </cell>
          <cell r="O744">
            <v>0.106833223653096</v>
          </cell>
          <cell r="P744">
            <v>0.22419212587246701</v>
          </cell>
        </row>
        <row r="745">
          <cell r="B745" t="str">
            <v>RHNM-CHPGFC</v>
          </cell>
          <cell r="C745" t="str">
            <v>VAR_fout</v>
          </cell>
          <cell r="D745" t="str">
            <v>RHNM_NKEV_GAS_ELC_CHP</v>
          </cell>
          <cell r="M745">
            <v>5.4141630458252724E-4</v>
          </cell>
          <cell r="N745">
            <v>1.3414768185797303E-3</v>
          </cell>
          <cell r="O745">
            <v>8.5239274191300314E-4</v>
          </cell>
          <cell r="P745">
            <v>1.7887669617484071E-3</v>
          </cell>
        </row>
        <row r="746">
          <cell r="B746" t="str">
            <v>RHNM-CHPGFC</v>
          </cell>
          <cell r="C746" t="str">
            <v>VAR_fout</v>
          </cell>
          <cell r="D746" t="str">
            <v>RHNM_LTH_CHPNGA</v>
          </cell>
          <cell r="M746">
            <v>5.4141630458252724E-4</v>
          </cell>
          <cell r="N746">
            <v>1.3414768185797303E-3</v>
          </cell>
          <cell r="O746">
            <v>8.5239274191300314E-4</v>
          </cell>
          <cell r="P746">
            <v>1.7887669617484071E-3</v>
          </cell>
        </row>
        <row r="747">
          <cell r="B747" t="str">
            <v>RHNM-CHPGFC</v>
          </cell>
          <cell r="C747" t="str">
            <v>VAR_fin</v>
          </cell>
          <cell r="D747" t="str">
            <v>RNGA</v>
          </cell>
          <cell r="M747">
            <v>1.2031473435167269E-3</v>
          </cell>
          <cell r="N747">
            <v>2.9810595968438481E-3</v>
          </cell>
          <cell r="O747">
            <v>1.8942060931400049E-3</v>
          </cell>
          <cell r="P747">
            <v>3.9750376927742354E-3</v>
          </cell>
        </row>
        <row r="748">
          <cell r="B748" t="str">
            <v>RHNM-CHPGFC</v>
          </cell>
          <cell r="C748" t="str">
            <v>VAR_ncap</v>
          </cell>
          <cell r="D748" t="str">
            <v>-</v>
          </cell>
          <cell r="M748">
            <v>6.9238800646944201E-5</v>
          </cell>
          <cell r="N748">
            <v>6.5567937551764296E-5</v>
          </cell>
          <cell r="O748">
            <v>3.65197851405151E-7</v>
          </cell>
          <cell r="P748">
            <v>8.6344640979404901E-5</v>
          </cell>
        </row>
        <row r="749">
          <cell r="B749" t="str">
            <v>RHNM-CHPGFC</v>
          </cell>
          <cell r="C749" t="str">
            <v>VAR_cap</v>
          </cell>
          <cell r="D749" t="str">
            <v>-</v>
          </cell>
          <cell r="M749">
            <v>6.9238800646944201E-5</v>
          </cell>
          <cell r="N749">
            <v>1.3475490696957098E-4</v>
          </cell>
          <cell r="O749">
            <v>1.3484934473751591E-4</v>
          </cell>
          <cell r="P749">
            <v>2.2076899921894062E-4</v>
          </cell>
        </row>
        <row r="750">
          <cell r="B750" t="str">
            <v>G-INTC-EXP00-FR</v>
          </cell>
          <cell r="C750" t="str">
            <v>VAR_fout</v>
          </cell>
          <cell r="D750" t="str">
            <v>ELC_E-FR</v>
          </cell>
          <cell r="E750">
            <v>12.753359252840198</v>
          </cell>
          <cell r="F750">
            <v>2.881103740116172E-4</v>
          </cell>
          <cell r="G750">
            <v>2.9323028028231614E-4</v>
          </cell>
          <cell r="H750">
            <v>2.9879556999710179E-4</v>
          </cell>
          <cell r="I750">
            <v>2.5865687658540275E-4</v>
          </cell>
          <cell r="J750">
            <v>1.7777194151132815E-4</v>
          </cell>
          <cell r="K750">
            <v>1.7907966705294664E-4</v>
          </cell>
          <cell r="L750">
            <v>2.4640585498702903E-4</v>
          </cell>
          <cell r="M750">
            <v>2.0815438681582414E-4</v>
          </cell>
          <cell r="N750">
            <v>2.6774768561023914E-4</v>
          </cell>
          <cell r="O750">
            <v>2.4986914095648737E-4</v>
          </cell>
          <cell r="P750">
            <v>5.0186534183834885E-4</v>
          </cell>
        </row>
        <row r="751">
          <cell r="B751" t="str">
            <v>G-INTC-EXP00-FR</v>
          </cell>
          <cell r="C751" t="str">
            <v>VAR_fin</v>
          </cell>
          <cell r="D751" t="str">
            <v>ELC</v>
          </cell>
          <cell r="E751">
            <v>12.753359252840198</v>
          </cell>
          <cell r="F751">
            <v>2.881103740116172E-4</v>
          </cell>
          <cell r="G751">
            <v>2.9323028028231614E-4</v>
          </cell>
          <cell r="H751">
            <v>2.9879556999710179E-4</v>
          </cell>
          <cell r="I751">
            <v>2.5865687658540275E-4</v>
          </cell>
          <cell r="J751">
            <v>1.7777194151132815E-4</v>
          </cell>
          <cell r="K751">
            <v>1.7907966705294664E-4</v>
          </cell>
          <cell r="L751">
            <v>2.4640585498702903E-4</v>
          </cell>
          <cell r="M751">
            <v>2.0815438681582414E-4</v>
          </cell>
          <cell r="N751">
            <v>2.6774768561023914E-4</v>
          </cell>
          <cell r="O751">
            <v>2.4986914095648737E-4</v>
          </cell>
          <cell r="P751">
            <v>5.0186534183834885E-4</v>
          </cell>
        </row>
        <row r="752">
          <cell r="B752" t="str">
            <v>G-INTC-EXP00-FR</v>
          </cell>
          <cell r="C752" t="str">
            <v>VAR_ncap</v>
          </cell>
          <cell r="D752" t="str">
            <v>-</v>
          </cell>
          <cell r="E752">
            <v>1.28024406602383E-6</v>
          </cell>
          <cell r="F752">
            <v>1.1436343352932501E-6</v>
          </cell>
          <cell r="G752">
            <v>1.34061169995801E-6</v>
          </cell>
          <cell r="H752">
            <v>1.53442879831479E-6</v>
          </cell>
          <cell r="I752">
            <v>1.73884123720629E-6</v>
          </cell>
          <cell r="J752">
            <v>2.3713436435677798E-6</v>
          </cell>
          <cell r="K752">
            <v>1.8475296630088801E-6</v>
          </cell>
          <cell r="L752">
            <v>8.6478752379901905E-6</v>
          </cell>
          <cell r="M752">
            <v>4.68622965236043E-6</v>
          </cell>
          <cell r="N752">
            <v>2.08334959973064E-4</v>
          </cell>
        </row>
        <row r="753">
          <cell r="B753" t="str">
            <v>G-INTC-EXP00-FR</v>
          </cell>
          <cell r="C753" t="str">
            <v>VAR_cap</v>
          </cell>
          <cell r="D753" t="str">
            <v>-</v>
          </cell>
          <cell r="E753">
            <v>1.2999974106411623</v>
          </cell>
          <cell r="F753">
            <v>2.3372657651998807E-4</v>
          </cell>
          <cell r="G753">
            <v>2.3125495838005605E-4</v>
          </cell>
          <cell r="H753">
            <v>2.3064103610437314E-4</v>
          </cell>
          <cell r="I753">
            <v>2.3206532333541752E-4</v>
          </cell>
          <cell r="J753">
            <v>2.3169513404974751E-4</v>
          </cell>
          <cell r="K753">
            <v>2.3227877708853484E-4</v>
          </cell>
          <cell r="L753">
            <v>2.3296683325035872E-4</v>
          </cell>
          <cell r="M753">
            <v>2.3312880722681228E-4</v>
          </cell>
          <cell r="N753">
            <v>2.4158197163215434E-4</v>
          </cell>
          <cell r="O753">
            <v>2.429889133939156E-4</v>
          </cell>
          <cell r="P753">
            <v>4.4952672836662266E-4</v>
          </cell>
        </row>
        <row r="754">
          <cell r="B754" t="str">
            <v>RHNM-EBAT</v>
          </cell>
          <cell r="C754" t="str">
            <v>VAR_fout</v>
          </cell>
          <cell r="D754" t="str">
            <v>RHNM_ELC</v>
          </cell>
          <cell r="E754">
            <v>5.8620594521631062E-4</v>
          </cell>
          <cell r="F754">
            <v>5.8558456572344172E-4</v>
          </cell>
          <cell r="G754">
            <v>5.8762538442429029E-4</v>
          </cell>
          <cell r="H754">
            <v>2.7160097588118059E-2</v>
          </cell>
          <cell r="I754">
            <v>4.487677840862693E-2</v>
          </cell>
          <cell r="J754">
            <v>3.1957433582605742E-2</v>
          </cell>
          <cell r="K754">
            <v>6.9725308481016324E-2</v>
          </cell>
          <cell r="L754">
            <v>6.0396238010362313E-2</v>
          </cell>
          <cell r="M754">
            <v>5.5056526300477034E-2</v>
          </cell>
          <cell r="N754">
            <v>6.9821255548350752E-2</v>
          </cell>
          <cell r="O754">
            <v>6.3591746969155039E-2</v>
          </cell>
          <cell r="P754">
            <v>7.5288702680901709E-2</v>
          </cell>
        </row>
        <row r="755">
          <cell r="B755" t="str">
            <v>RHNM-EBAT</v>
          </cell>
          <cell r="C755" t="str">
            <v>VAR_fout</v>
          </cell>
          <cell r="D755" t="str">
            <v>AUX_RHNM-EBAT_OUT</v>
          </cell>
          <cell r="E755">
            <v>5.8620594521631127E-4</v>
          </cell>
          <cell r="F755">
            <v>5.8558456572344205E-4</v>
          </cell>
          <cell r="G755">
            <v>5.8762538442429073E-4</v>
          </cell>
          <cell r="H755">
            <v>2.7160097588118087E-2</v>
          </cell>
          <cell r="I755">
            <v>4.4876778408626986E-2</v>
          </cell>
          <cell r="J755">
            <v>3.1957433582605783E-2</v>
          </cell>
          <cell r="K755">
            <v>6.9725308481016435E-2</v>
          </cell>
          <cell r="L755">
            <v>6.0396238010362355E-2</v>
          </cell>
          <cell r="M755">
            <v>5.5056526300477082E-2</v>
          </cell>
          <cell r="N755">
            <v>6.9821255548350808E-2</v>
          </cell>
          <cell r="O755">
            <v>6.3591746969155066E-2</v>
          </cell>
          <cell r="P755">
            <v>7.5288702680901792E-2</v>
          </cell>
        </row>
        <row r="756">
          <cell r="B756" t="str">
            <v>RHNM-EBAT</v>
          </cell>
          <cell r="C756" t="str">
            <v>VAR_fin</v>
          </cell>
          <cell r="D756" t="str">
            <v>RHNM_ELC</v>
          </cell>
          <cell r="E756">
            <v>6.4845230454556443E-4</v>
          </cell>
          <cell r="F756">
            <v>6.4781355649799516E-4</v>
          </cell>
          <cell r="G756">
            <v>6.4997352436537868E-4</v>
          </cell>
          <cell r="H756">
            <v>3.0035501268582329E-2</v>
          </cell>
          <cell r="I756">
            <v>4.9627754667796238E-2</v>
          </cell>
          <cell r="J756">
            <v>3.5340633503092869E-2</v>
          </cell>
          <cell r="K756">
            <v>7.7106819113628003E-2</v>
          </cell>
          <cell r="L756">
            <v>6.6790372552977831E-2</v>
          </cell>
          <cell r="M756">
            <v>6.0885206537623568E-2</v>
          </cell>
          <cell r="N756">
            <v>7.7213291724596622E-2</v>
          </cell>
          <cell r="O756">
            <v>7.0324105215223698E-2</v>
          </cell>
          <cell r="P756">
            <v>8.3259570307515282E-2</v>
          </cell>
        </row>
        <row r="757">
          <cell r="B757" t="str">
            <v>RHNM-EBAT</v>
          </cell>
          <cell r="C757" t="str">
            <v>VAR_fin</v>
          </cell>
          <cell r="D757" t="str">
            <v>AUX_RHNM-EBAT_IN</v>
          </cell>
          <cell r="E757">
            <v>6.4845230454556443E-4</v>
          </cell>
          <cell r="F757">
            <v>6.4781355649799516E-4</v>
          </cell>
          <cell r="G757">
            <v>6.4997352436537868E-4</v>
          </cell>
          <cell r="H757">
            <v>3.0035501268582329E-2</v>
          </cell>
          <cell r="I757">
            <v>4.9627754667796238E-2</v>
          </cell>
          <cell r="J757">
            <v>3.5340633503092869E-2</v>
          </cell>
          <cell r="K757">
            <v>7.7106819113628003E-2</v>
          </cell>
          <cell r="L757">
            <v>6.6790372552977831E-2</v>
          </cell>
          <cell r="M757">
            <v>6.0885206537623568E-2</v>
          </cell>
          <cell r="N757">
            <v>7.7213291724596622E-2</v>
          </cell>
          <cell r="O757">
            <v>7.0324105215223698E-2</v>
          </cell>
          <cell r="P757">
            <v>8.3259570307515282E-2</v>
          </cell>
        </row>
        <row r="758">
          <cell r="B758" t="str">
            <v>RHNM-EBAT</v>
          </cell>
          <cell r="C758" t="str">
            <v>VAR_ncap</v>
          </cell>
          <cell r="D758" t="str">
            <v>-</v>
          </cell>
          <cell r="E758">
            <v>2.37196845350208E-4</v>
          </cell>
          <cell r="F758">
            <v>3.7729579508049499E-7</v>
          </cell>
          <cell r="G758">
            <v>1.04009532313826E-6</v>
          </cell>
          <cell r="H758">
            <v>2.0122175024514501E-2</v>
          </cell>
          <cell r="I758">
            <v>6.3735404094738505E-4</v>
          </cell>
          <cell r="J758">
            <v>1.27574894053929E-2</v>
          </cell>
          <cell r="K758">
            <v>1.62803511121777E-2</v>
          </cell>
          <cell r="L758">
            <v>4.1098382572664002E-3</v>
          </cell>
          <cell r="M758">
            <v>1.11336247543487E-2</v>
          </cell>
          <cell r="N758">
            <v>1.53694186696896E-2</v>
          </cell>
          <cell r="O758">
            <v>8.7147891385935296E-3</v>
          </cell>
          <cell r="P758">
            <v>1.1757262408420699E-2</v>
          </cell>
        </row>
        <row r="759">
          <cell r="B759" t="str">
            <v>RHNM-EBAT</v>
          </cell>
          <cell r="C759" t="str">
            <v>VAR_cap</v>
          </cell>
          <cell r="D759" t="str">
            <v>-</v>
          </cell>
          <cell r="E759">
            <v>2.3992732008144997E-4</v>
          </cell>
          <cell r="F759">
            <v>2.401943631538641E-4</v>
          </cell>
          <cell r="G759">
            <v>2.4100547407704355E-4</v>
          </cell>
          <cell r="H759">
            <v>2.0296775952922039E-2</v>
          </cell>
          <cell r="I759">
            <v>2.0759860900411441E-2</v>
          </cell>
          <cell r="J759">
            <v>1.762022450448331E-2</v>
          </cell>
          <cell r="K759">
            <v>2.936807644959754E-2</v>
          </cell>
          <cell r="L759">
            <v>2.4747603967067815E-2</v>
          </cell>
          <cell r="M759">
            <v>2.2566220039355576E-2</v>
          </cell>
          <cell r="N759">
            <v>2.8608111072441648E-2</v>
          </cell>
          <cell r="O759">
            <v>2.6055787037897467E-2</v>
          </cell>
          <cell r="P759">
            <v>3.084343880132475E-2</v>
          </cell>
        </row>
        <row r="760">
          <cell r="B760" t="str">
            <v>ITOT-CHPWST</v>
          </cell>
          <cell r="C760" t="str">
            <v>VAR_fout</v>
          </cell>
          <cell r="D760" t="str">
            <v>ITOT_LTH_CHP</v>
          </cell>
          <cell r="E760">
            <v>1.9347920404754055</v>
          </cell>
          <cell r="F760">
            <v>1.8587667048080769</v>
          </cell>
          <cell r="G760">
            <v>2.5502864954355431</v>
          </cell>
          <cell r="H760">
            <v>2.2433298085411311</v>
          </cell>
          <cell r="I760">
            <v>1.9426648227390209</v>
          </cell>
          <cell r="J760">
            <v>1.5677712861877482</v>
          </cell>
          <cell r="K760">
            <v>7.7970510837471274E-4</v>
          </cell>
          <cell r="L760">
            <v>3.0531336048497692E-4</v>
          </cell>
          <cell r="M760">
            <v>2.7433029817232693E-4</v>
          </cell>
          <cell r="N760">
            <v>2.0097992059465441E-4</v>
          </cell>
          <cell r="O760">
            <v>3.1650861346951099E-4</v>
          </cell>
          <cell r="P760">
            <v>1.3920049816203327E-4</v>
          </cell>
        </row>
        <row r="761">
          <cell r="B761" t="str">
            <v>ITOT-CHPWST</v>
          </cell>
          <cell r="C761" t="str">
            <v>VAR_fout</v>
          </cell>
          <cell r="D761" t="str">
            <v>ITOT_KEV_WST_ELC_CHP</v>
          </cell>
          <cell r="E761">
            <v>0.2300414870771208</v>
          </cell>
          <cell r="F761">
            <v>0.23015750393546158</v>
          </cell>
          <cell r="G761">
            <v>0.33670587117891554</v>
          </cell>
          <cell r="H761">
            <v>0.33294541688682</v>
          </cell>
          <cell r="I761">
            <v>0.32918517349171339</v>
          </cell>
          <cell r="J761">
            <v>0.30952798329561043</v>
          </cell>
          <cell r="K761">
            <v>1.8438659575948922E-4</v>
          </cell>
          <cell r="L761">
            <v>9.0003273350239279E-5</v>
          </cell>
          <cell r="M761">
            <v>8.0869781707019279E-5</v>
          </cell>
          <cell r="N761">
            <v>5.9246836438656695E-5</v>
          </cell>
          <cell r="O761">
            <v>9.3303520063948541E-5</v>
          </cell>
          <cell r="P761">
            <v>4.1034891059683715E-5</v>
          </cell>
        </row>
        <row r="762">
          <cell r="B762" t="str">
            <v>ITOT-CHPWST</v>
          </cell>
          <cell r="C762" t="str">
            <v>VAR_fout</v>
          </cell>
          <cell r="D762" t="str">
            <v>CO2_I</v>
          </cell>
          <cell r="E762">
            <v>344.47004478753399</v>
          </cell>
          <cell r="F762">
            <v>344.64516951498598</v>
          </cell>
          <cell r="G762">
            <v>504.19506926596898</v>
          </cell>
          <cell r="H762">
            <v>498.56403436409403</v>
          </cell>
          <cell r="I762">
            <v>492.93331526669698</v>
          </cell>
          <cell r="J762">
            <v>463.49795574119599</v>
          </cell>
          <cell r="K762">
            <v>0.276106894409548</v>
          </cell>
          <cell r="L762">
            <v>0.13477402838893399</v>
          </cell>
          <cell r="M762">
            <v>0.121097220688582</v>
          </cell>
          <cell r="N762">
            <v>8.8718271224040995E-2</v>
          </cell>
          <cell r="O762">
            <v>0.13971593247450001</v>
          </cell>
          <cell r="P762">
            <v>6.14470714980936E-2</v>
          </cell>
        </row>
        <row r="763">
          <cell r="B763" t="str">
            <v>ITOT-CHPWST</v>
          </cell>
          <cell r="C763" t="str">
            <v>VAR_fin</v>
          </cell>
          <cell r="D763" t="str">
            <v>IWST</v>
          </cell>
          <cell r="E763">
            <v>3.7119616895208374</v>
          </cell>
          <cell r="F763">
            <v>3.7138488094287325</v>
          </cell>
          <cell r="G763">
            <v>5.4331365222625925</v>
          </cell>
          <cell r="H763">
            <v>5.3724572668544601</v>
          </cell>
          <cell r="I763">
            <v>5.3117814145118212</v>
          </cell>
          <cell r="J763">
            <v>4.9945900403146126</v>
          </cell>
          <cell r="K763">
            <v>2.9752898104477205E-3</v>
          </cell>
          <cell r="L763">
            <v>1.4523063403979923E-3</v>
          </cell>
          <cell r="M763">
            <v>1.3049269470752356E-3</v>
          </cell>
          <cell r="N763">
            <v>9.5601585370733893E-4</v>
          </cell>
          <cell r="O763">
            <v>1.5055596171821171E-3</v>
          </cell>
          <cell r="P763">
            <v>6.6214516700531859E-4</v>
          </cell>
        </row>
        <row r="764">
          <cell r="B764" t="str">
            <v>ITOT-CHPWST</v>
          </cell>
          <cell r="C764" t="str">
            <v>VAR_ncap</v>
          </cell>
          <cell r="D764" t="str">
            <v>-</v>
          </cell>
          <cell r="F764">
            <v>1.6024454170406E-7</v>
          </cell>
          <cell r="G764">
            <v>7.9134619076050705E-7</v>
          </cell>
          <cell r="H764">
            <v>1.5499687086085901E-3</v>
          </cell>
          <cell r="I764">
            <v>5.0038123997022902E-3</v>
          </cell>
          <cell r="J764">
            <v>3.8043225469460201E-7</v>
          </cell>
          <cell r="K764">
            <v>9.4069247148278097E-8</v>
          </cell>
          <cell r="L764">
            <v>1.17689923118313E-7</v>
          </cell>
          <cell r="M764">
            <v>8.7739580733697995E-8</v>
          </cell>
          <cell r="N764">
            <v>2.8841208325271801E-7</v>
          </cell>
          <cell r="O764">
            <v>2.2971231398573501E-5</v>
          </cell>
          <cell r="P764">
            <v>8.7739377237697299E-6</v>
          </cell>
        </row>
        <row r="765">
          <cell r="B765" t="str">
            <v>ITOT-CHPWST</v>
          </cell>
          <cell r="C765" t="str">
            <v>VAR_cap</v>
          </cell>
          <cell r="D765" t="str">
            <v>-</v>
          </cell>
          <cell r="E765">
            <v>4.9193493597743998E-2</v>
          </cell>
          <cell r="F765">
            <v>1.3698777450315509E-2</v>
          </cell>
          <cell r="G765">
            <v>1.369927382003306E-2</v>
          </cell>
          <cell r="H765">
            <v>1.3545802965428861E-2</v>
          </cell>
          <cell r="I765">
            <v>1.3396377666247967E-2</v>
          </cell>
          <cell r="J765">
            <v>1.25929669786723E-2</v>
          </cell>
          <cell r="K765">
            <v>6.9895697188029904E-5</v>
          </cell>
          <cell r="L765">
            <v>6.1570265639190706E-5</v>
          </cell>
          <cell r="M765">
            <v>4.444121393312999E-5</v>
          </cell>
          <cell r="N765">
            <v>4.4103722454599814E-5</v>
          </cell>
          <cell r="O765">
            <v>3.1109137800543955E-5</v>
          </cell>
          <cell r="P765">
            <v>3.2052230258132667E-5</v>
          </cell>
        </row>
        <row r="766">
          <cell r="B766" t="str">
            <v>CAES-EBAT</v>
          </cell>
          <cell r="C766" t="str">
            <v>VAR_fout</v>
          </cell>
          <cell r="D766" t="str">
            <v>ELC13</v>
          </cell>
          <cell r="E766">
            <v>9.4512892366168985E-2</v>
          </cell>
          <cell r="F766">
            <v>7.724020386565192E-3</v>
          </cell>
          <cell r="G766">
            <v>8.3310487161257732E-2</v>
          </cell>
          <cell r="H766">
            <v>4.7824934396058671E-2</v>
          </cell>
          <cell r="I766">
            <v>3.8482800041286368E-2</v>
          </cell>
          <cell r="J766">
            <v>2.270378037006876E-2</v>
          </cell>
          <cell r="K766">
            <v>2.0004075431543238E-2</v>
          </cell>
          <cell r="L766">
            <v>9.4438348613426065E-2</v>
          </cell>
          <cell r="M766">
            <v>9.4463750708387528E-2</v>
          </cell>
          <cell r="N766">
            <v>9.4459136918301198E-2</v>
          </cell>
          <cell r="O766">
            <v>9.4448916587984169E-2</v>
          </cell>
          <cell r="P766">
            <v>9.4450767954105661E-2</v>
          </cell>
        </row>
        <row r="767">
          <cell r="B767" t="str">
            <v>CAES-EBAT</v>
          </cell>
          <cell r="C767" t="str">
            <v>VAR_fout</v>
          </cell>
          <cell r="D767" t="str">
            <v>AUX_CAES_OUT</v>
          </cell>
          <cell r="E767">
            <v>9.4512892366168874E-2</v>
          </cell>
          <cell r="F767">
            <v>7.7240203865651851E-3</v>
          </cell>
          <cell r="G767">
            <v>8.3310487161257649E-2</v>
          </cell>
          <cell r="H767">
            <v>4.7824934396058637E-2</v>
          </cell>
          <cell r="I767">
            <v>3.848280004128634E-2</v>
          </cell>
          <cell r="J767">
            <v>2.2703780370068753E-2</v>
          </cell>
          <cell r="K767">
            <v>2.0004075431543228E-2</v>
          </cell>
          <cell r="L767">
            <v>9.4438348613425954E-2</v>
          </cell>
          <cell r="M767">
            <v>9.4463750708387473E-2</v>
          </cell>
          <cell r="N767">
            <v>9.4459136918301143E-2</v>
          </cell>
          <cell r="O767">
            <v>9.4448916587984058E-2</v>
          </cell>
          <cell r="P767">
            <v>9.4450767954105508E-2</v>
          </cell>
        </row>
        <row r="768">
          <cell r="B768" t="str">
            <v>CAES-EBAT</v>
          </cell>
          <cell r="C768" t="str">
            <v>VAR_fin</v>
          </cell>
          <cell r="D768" t="str">
            <v>ELC13</v>
          </cell>
          <cell r="E768">
            <v>0.13502217343658385</v>
          </cell>
          <cell r="F768">
            <v>1.1034528297999004E-2</v>
          </cell>
          <cell r="G768">
            <v>0.11901515770296651</v>
          </cell>
          <cell r="H768">
            <v>6.8321538134127849E-2</v>
          </cell>
          <cell r="I768">
            <v>5.4975767471945769E-2</v>
          </cell>
          <cell r="J768">
            <v>3.2434129722831939E-2</v>
          </cell>
          <cell r="K768">
            <v>2.857745440344818E-2</v>
          </cell>
          <cell r="L768">
            <v>0.13491231371279991</v>
          </cell>
          <cell r="M768">
            <v>0.13494858014847982</v>
          </cell>
          <cell r="N768">
            <v>0.13494202203029862</v>
          </cell>
          <cell r="O768">
            <v>0.1349273584975493</v>
          </cell>
          <cell r="P768">
            <v>0.13493009097910963</v>
          </cell>
        </row>
        <row r="769">
          <cell r="B769" t="str">
            <v>CAES-EBAT</v>
          </cell>
          <cell r="C769" t="str">
            <v>VAR_fin</v>
          </cell>
          <cell r="D769" t="str">
            <v>AUX_CAES_IN</v>
          </cell>
          <cell r="E769">
            <v>0.13502217343658385</v>
          </cell>
          <cell r="F769">
            <v>1.1034528297999004E-2</v>
          </cell>
          <cell r="G769">
            <v>0.11901515770296651</v>
          </cell>
          <cell r="H769">
            <v>6.8321538134127849E-2</v>
          </cell>
          <cell r="I769">
            <v>5.4975767471945769E-2</v>
          </cell>
          <cell r="J769">
            <v>3.2434129722831939E-2</v>
          </cell>
          <cell r="K769">
            <v>2.857745440344818E-2</v>
          </cell>
          <cell r="L769">
            <v>0.13491231371279991</v>
          </cell>
          <cell r="M769">
            <v>0.13494858014847982</v>
          </cell>
          <cell r="N769">
            <v>0.13494202203029862</v>
          </cell>
          <cell r="O769">
            <v>0.1349273584975493</v>
          </cell>
          <cell r="P769">
            <v>0.13493009097910963</v>
          </cell>
        </row>
        <row r="770">
          <cell r="B770" t="str">
            <v>CAES-EBAT</v>
          </cell>
          <cell r="C770" t="str">
            <v>VAR_ncap</v>
          </cell>
          <cell r="D770" t="str">
            <v>-</v>
          </cell>
          <cell r="F770">
            <v>4.5847588092246599E-7</v>
          </cell>
          <cell r="G770">
            <v>4.8614309125066503E-7</v>
          </cell>
          <cell r="H770">
            <v>5.2044911975528701E-7</v>
          </cell>
          <cell r="I770">
            <v>7.7215875667093902E-7</v>
          </cell>
          <cell r="J770">
            <v>7.2436393462621796E-7</v>
          </cell>
          <cell r="K770">
            <v>6.6150237844329701E-7</v>
          </cell>
          <cell r="L770">
            <v>5.8937419853462096E-7</v>
          </cell>
          <cell r="M770">
            <v>5.5469297589262205E-7</v>
          </cell>
          <cell r="N770">
            <v>6.7142333989761204E-7</v>
          </cell>
          <cell r="O770">
            <v>8.2604234960141203E-7</v>
          </cell>
          <cell r="P770">
            <v>1.0593312088174199E-6</v>
          </cell>
        </row>
        <row r="771">
          <cell r="B771" t="str">
            <v>CAES-EBAT</v>
          </cell>
          <cell r="C771" t="str">
            <v>VAR_cap</v>
          </cell>
          <cell r="D771" t="str">
            <v>-</v>
          </cell>
          <cell r="E771">
            <v>0.1</v>
          </cell>
          <cell r="F771">
            <v>9.9998201928832395E-2</v>
          </cell>
          <cell r="G771">
            <v>9.9998225640556562E-2</v>
          </cell>
          <cell r="H771">
            <v>9.9998319120808823E-2</v>
          </cell>
          <cell r="I771">
            <v>9.9998760056392841E-2</v>
          </cell>
          <cell r="J771">
            <v>9.999902134627954E-2</v>
          </cell>
          <cell r="K771">
            <v>9.9999057457514681E-2</v>
          </cell>
          <cell r="L771">
            <v>9.9998750782272355E-2</v>
          </cell>
          <cell r="M771">
            <v>9.9998460723605409E-2</v>
          </cell>
          <cell r="N771">
            <v>9.9998134428657723E-2</v>
          </cell>
          <cell r="O771">
            <v>9.9997970479172998E-2</v>
          </cell>
          <cell r="P771">
            <v>9.9997995040390864E-2</v>
          </cell>
        </row>
        <row r="772">
          <cell r="B772" t="str">
            <v>HPLSOL</v>
          </cell>
          <cell r="C772" t="str">
            <v>VAR_fout</v>
          </cell>
          <cell r="D772" t="str">
            <v>LTH</v>
          </cell>
          <cell r="H772">
            <v>2.8219610419864824E-5</v>
          </cell>
          <cell r="I772">
            <v>4.5818488517095924E-5</v>
          </cell>
          <cell r="J772">
            <v>4.6021348825849782E-5</v>
          </cell>
          <cell r="K772">
            <v>4.6213357261218154E-5</v>
          </cell>
          <cell r="L772">
            <v>4.7108629421565172E-5</v>
          </cell>
          <cell r="M772">
            <v>4.7505794266912894E-5</v>
          </cell>
          <cell r="N772">
            <v>5.6383061916252465E-5</v>
          </cell>
          <cell r="O772">
            <v>5.8381605032351838E-5</v>
          </cell>
          <cell r="P772">
            <v>1.0603360828813756E-4</v>
          </cell>
        </row>
        <row r="773">
          <cell r="B773" t="str">
            <v>HPLSOL</v>
          </cell>
          <cell r="C773" t="str">
            <v>VAR_fin</v>
          </cell>
          <cell r="D773" t="str">
            <v>SOL</v>
          </cell>
          <cell r="H773">
            <v>2.8219610419864824E-5</v>
          </cell>
          <cell r="I773">
            <v>4.5818488517095924E-5</v>
          </cell>
          <cell r="J773">
            <v>4.6021348825849782E-5</v>
          </cell>
          <cell r="K773">
            <v>4.6213357261218154E-5</v>
          </cell>
          <cell r="L773">
            <v>4.7108629421565172E-5</v>
          </cell>
          <cell r="M773">
            <v>4.7505794266912894E-5</v>
          </cell>
          <cell r="N773">
            <v>5.6383061916252465E-5</v>
          </cell>
          <cell r="O773">
            <v>5.8381605032351838E-5</v>
          </cell>
          <cell r="P773">
            <v>1.0603360828813756E-4</v>
          </cell>
        </row>
        <row r="774">
          <cell r="B774" t="str">
            <v>HPLSOL</v>
          </cell>
          <cell r="C774" t="str">
            <v>VAR_fin</v>
          </cell>
          <cell r="D774" t="str">
            <v>SOLPVC</v>
          </cell>
          <cell r="H774">
            <v>2.82196104198648E-5</v>
          </cell>
          <cell r="I774">
            <v>4.5818488517095897E-5</v>
          </cell>
          <cell r="J774">
            <v>4.6021348825849802E-5</v>
          </cell>
          <cell r="K774">
            <v>4.6213357261218099E-5</v>
          </cell>
          <cell r="L774">
            <v>4.7108629421565199E-5</v>
          </cell>
          <cell r="M774">
            <v>4.7505794266912901E-5</v>
          </cell>
          <cell r="N774">
            <v>5.6383061916252499E-5</v>
          </cell>
          <cell r="O774">
            <v>5.8381605032351899E-5</v>
          </cell>
          <cell r="P774">
            <v>1.0603360828813801E-4</v>
          </cell>
        </row>
        <row r="775">
          <cell r="B775" t="str">
            <v>HPLSOL</v>
          </cell>
          <cell r="C775" t="str">
            <v>VAR_ncap</v>
          </cell>
          <cell r="D775" t="str">
            <v>-</v>
          </cell>
          <cell r="H775">
            <v>5.7238350851423704E-6</v>
          </cell>
          <cell r="I775">
            <v>3.3662268822127302E-6</v>
          </cell>
          <cell r="J775">
            <v>1.72892794770146E-7</v>
          </cell>
          <cell r="K775">
            <v>1.66476900449013E-6</v>
          </cell>
          <cell r="L775">
            <v>6.2696280623662202E-6</v>
          </cell>
          <cell r="M775">
            <v>2.26110506588283E-7</v>
          </cell>
          <cell r="N775">
            <v>4.67564368580544E-6</v>
          </cell>
          <cell r="O775">
            <v>8.4016681177934899E-7</v>
          </cell>
          <cell r="P775">
            <v>1.7313035797453701E-5</v>
          </cell>
        </row>
        <row r="776">
          <cell r="B776" t="str">
            <v>HPLSOL</v>
          </cell>
          <cell r="C776" t="str">
            <v>VAR_cap</v>
          </cell>
          <cell r="D776" t="str">
            <v>-</v>
          </cell>
          <cell r="H776">
            <v>5.7238350851423704E-6</v>
          </cell>
          <cell r="I776">
            <v>9.09006196735509E-6</v>
          </cell>
          <cell r="J776">
            <v>9.2629547621252398E-6</v>
          </cell>
          <cell r="K776">
            <v>9.1131896833526099E-6</v>
          </cell>
          <cell r="L776">
            <v>1.1473516743839199E-5</v>
          </cell>
          <cell r="M776">
            <v>9.3323463631736495E-6</v>
          </cell>
          <cell r="N776">
            <v>1.28361512592501E-5</v>
          </cell>
          <cell r="O776">
            <v>1.2011549066539301E-5</v>
          </cell>
          <cell r="P776">
            <v>2.3054956801626799E-5</v>
          </cell>
        </row>
        <row r="777">
          <cell r="B777" t="str">
            <v>RHEM-CHPNGA</v>
          </cell>
          <cell r="C777" t="str">
            <v>VAR_fout</v>
          </cell>
          <cell r="D777" t="str">
            <v>CO2_R</v>
          </cell>
          <cell r="E777">
            <v>5.9740404153428699</v>
          </cell>
          <cell r="F777">
            <v>9.7051928099155607</v>
          </cell>
          <cell r="G777">
            <v>39.194165471395202</v>
          </cell>
          <cell r="H777">
            <v>38.397344311904803</v>
          </cell>
          <cell r="I777">
            <v>38.327746672878703</v>
          </cell>
          <cell r="J777">
            <v>19.1974689461852</v>
          </cell>
          <cell r="M777">
            <v>0.131425902163465</v>
          </cell>
          <cell r="N777">
            <v>0.52612716316883001</v>
          </cell>
          <cell r="O777">
            <v>0.43235993452336802</v>
          </cell>
          <cell r="P777">
            <v>0.64407670782168602</v>
          </cell>
        </row>
        <row r="778">
          <cell r="B778" t="str">
            <v>RHEM-CHPNGA</v>
          </cell>
          <cell r="C778" t="str">
            <v>VAR_fout</v>
          </cell>
          <cell r="D778" t="str">
            <v>RHEM_LTH_CHPNGA</v>
          </cell>
          <cell r="E778">
            <v>6.0299416024994182E-2</v>
          </cell>
          <cell r="F778">
            <v>0.10807990763806971</v>
          </cell>
          <cell r="G778">
            <v>0.43381210723575908</v>
          </cell>
          <cell r="H778">
            <v>0.42083484104140534</v>
          </cell>
          <cell r="I778">
            <v>0.41783636264513296</v>
          </cell>
          <cell r="J778">
            <v>0.20835458008331822</v>
          </cell>
          <cell r="M778">
            <v>1.3207926088142777E-3</v>
          </cell>
          <cell r="N778">
            <v>5.5368426918609515E-3</v>
          </cell>
          <cell r="O778">
            <v>4.5458017760863926E-3</v>
          </cell>
          <cell r="P778">
            <v>6.6857542063024824E-3</v>
          </cell>
        </row>
        <row r="779">
          <cell r="B779" t="str">
            <v>RHEM-CHPNGA</v>
          </cell>
          <cell r="C779" t="str">
            <v>VAR_fout</v>
          </cell>
          <cell r="D779" t="str">
            <v>RHEM_NKEV_GAS_ELC_CHP</v>
          </cell>
          <cell r="E779">
            <v>2.775687404325124E-2</v>
          </cell>
          <cell r="F779">
            <v>5.0240179335926796E-2</v>
          </cell>
          <cell r="G779">
            <v>0.20467274039864972</v>
          </cell>
          <cell r="H779">
            <v>0.20362976179422831</v>
          </cell>
          <cell r="I779">
            <v>0.20466823973249271</v>
          </cell>
          <cell r="J779">
            <v>0.10333032020392205</v>
          </cell>
          <cell r="M779">
            <v>6.7122247333184569E-4</v>
          </cell>
          <cell r="N779">
            <v>2.8138053024211419E-3</v>
          </cell>
          <cell r="O779">
            <v>2.3101615583389881E-3</v>
          </cell>
          <cell r="P779">
            <v>3.3976783671373291E-3</v>
          </cell>
        </row>
        <row r="780">
          <cell r="B780" t="str">
            <v>RHEM-CHPNGA</v>
          </cell>
          <cell r="C780" t="str">
            <v>VAR_fin</v>
          </cell>
          <cell r="D780" t="str">
            <v>RNGA</v>
          </cell>
          <cell r="E780">
            <v>0.1059227023996963</v>
          </cell>
          <cell r="F780">
            <v>0.17207788670063079</v>
          </cell>
          <cell r="G780">
            <v>0.69493201190417087</v>
          </cell>
          <cell r="H780">
            <v>0.68080397716143093</v>
          </cell>
          <cell r="I780">
            <v>0.67956997646948059</v>
          </cell>
          <cell r="J780">
            <v>0.34038065507420628</v>
          </cell>
          <cell r="M780">
            <v>2.3302464922600199E-3</v>
          </cell>
          <cell r="N780">
            <v>9.3284958008657774E-3</v>
          </cell>
          <cell r="O780">
            <v>7.6659562858753137E-3</v>
          </cell>
          <cell r="P780">
            <v>1.1419799784072442E-2</v>
          </cell>
        </row>
        <row r="781">
          <cell r="B781" t="str">
            <v>RHEM-CHPNGA</v>
          </cell>
          <cell r="C781" t="str">
            <v>VAR_ncap</v>
          </cell>
          <cell r="D781" t="str">
            <v>-</v>
          </cell>
          <cell r="F781">
            <v>6.8372482813145504E-3</v>
          </cell>
          <cell r="M781">
            <v>8.1772043205266299E-5</v>
          </cell>
          <cell r="N781">
            <v>1.42986553290807E-4</v>
          </cell>
          <cell r="O781">
            <v>5.4293401607552301E-7</v>
          </cell>
          <cell r="P781">
            <v>1.0886066815649299E-4</v>
          </cell>
        </row>
        <row r="782">
          <cell r="B782" t="str">
            <v>RHEM-CHPNGA</v>
          </cell>
          <cell r="C782" t="str">
            <v>VAR_cap</v>
          </cell>
          <cell r="D782" t="str">
            <v>-</v>
          </cell>
          <cell r="E782">
            <v>8.38634323866079E-3</v>
          </cell>
          <cell r="F782">
            <v>1.518768646035825E-2</v>
          </cell>
          <cell r="G782">
            <v>1.5187518385633286E-2</v>
          </cell>
          <cell r="H782">
            <v>1.5187364956817282E-2</v>
          </cell>
          <cell r="I782">
            <v>1.5187078446983021E-2</v>
          </cell>
          <cell r="J782">
            <v>7.6672549961465282E-3</v>
          </cell>
          <cell r="M782">
            <v>8.1772043205266299E-5</v>
          </cell>
          <cell r="N782">
            <v>2.2470035141765841E-4</v>
          </cell>
          <cell r="O782">
            <v>2.2501513085432492E-4</v>
          </cell>
          <cell r="P782">
            <v>3.3343783727740627E-4</v>
          </cell>
        </row>
        <row r="783">
          <cell r="B783" t="str">
            <v>D-DH2</v>
          </cell>
          <cell r="C783" t="str">
            <v>VAR_fout</v>
          </cell>
          <cell r="D783" t="str">
            <v>H2</v>
          </cell>
          <cell r="H783">
            <v>1.5615923019985741E-6</v>
          </cell>
          <cell r="I783">
            <v>8.736016208423117E-4</v>
          </cell>
          <cell r="J783">
            <v>9.9496073484056581E-4</v>
          </cell>
          <cell r="K783">
            <v>1.0268971374527828E-3</v>
          </cell>
          <cell r="L783">
            <v>1.0576898004103471E-3</v>
          </cell>
          <cell r="M783">
            <v>1.0574454827610674E-3</v>
          </cell>
          <cell r="N783">
            <v>1.0616313621970429E-3</v>
          </cell>
          <cell r="O783">
            <v>7.1786243531392379E-4</v>
          </cell>
          <cell r="P783">
            <v>1.1215079073453487E-3</v>
          </cell>
        </row>
        <row r="784">
          <cell r="B784" t="str">
            <v>D-DH2</v>
          </cell>
          <cell r="C784" t="str">
            <v>VAR_fin</v>
          </cell>
          <cell r="D784" t="str">
            <v>H2_E</v>
          </cell>
          <cell r="H784">
            <v>1.5773659616147219E-6</v>
          </cell>
          <cell r="I784">
            <v>8.8242587963869895E-4</v>
          </cell>
          <cell r="J784">
            <v>1.0050108432732988E-3</v>
          </cell>
          <cell r="K784">
            <v>1.0372698358108922E-3</v>
          </cell>
          <cell r="L784">
            <v>1.0683735357680266E-3</v>
          </cell>
          <cell r="M784">
            <v>1.0681267502637038E-3</v>
          </cell>
          <cell r="N784">
            <v>1.0723549113101443E-3</v>
          </cell>
          <cell r="O784">
            <v>7.2511357102416512E-4</v>
          </cell>
          <cell r="P784">
            <v>1.132836270045807E-3</v>
          </cell>
        </row>
        <row r="785">
          <cell r="B785" t="str">
            <v>D-DH2</v>
          </cell>
          <cell r="C785" t="str">
            <v>VAR_ncap</v>
          </cell>
          <cell r="D785" t="str">
            <v>-</v>
          </cell>
          <cell r="H785">
            <v>1.8778183273905599E-5</v>
          </cell>
          <cell r="I785">
            <v>1.00925804308009E-4</v>
          </cell>
          <cell r="J785">
            <v>8.4790634501787204E-5</v>
          </cell>
          <cell r="K785">
            <v>1.32425744024644E-5</v>
          </cell>
          <cell r="L785">
            <v>8.2079806218590394E-5</v>
          </cell>
          <cell r="M785">
            <v>3.94316488260422E-6</v>
          </cell>
          <cell r="N785">
            <v>5.8779174455847501E-5</v>
          </cell>
          <cell r="O785">
            <v>9.22912007774802E-6</v>
          </cell>
          <cell r="P785">
            <v>3.1693555267518401E-4</v>
          </cell>
        </row>
        <row r="786">
          <cell r="B786" t="str">
            <v>D-DH2</v>
          </cell>
          <cell r="C786" t="str">
            <v>VAR_cap</v>
          </cell>
          <cell r="D786" t="str">
            <v>-</v>
          </cell>
          <cell r="H786">
            <v>1.8778183273905599E-5</v>
          </cell>
          <cell r="I786">
            <v>1.19703987581914E-4</v>
          </cell>
          <cell r="J786">
            <v>2.0449462208370201E-4</v>
          </cell>
          <cell r="K786">
            <v>2.1773719648616601E-4</v>
          </cell>
          <cell r="L786">
            <v>2.9981700270475598E-4</v>
          </cell>
          <cell r="M786">
            <v>3.0376016758736101E-4</v>
          </cell>
          <cell r="N786">
            <v>3.6253934204320799E-4</v>
          </cell>
          <cell r="O786">
            <v>3.6581552094333499E-4</v>
          </cell>
          <cell r="P786">
            <v>6.69925831522235E-4</v>
          </cell>
        </row>
        <row r="787">
          <cell r="B787" t="str">
            <v>ENUC_SMR_GOE_V</v>
          </cell>
          <cell r="C787" t="str">
            <v>VAR_fout</v>
          </cell>
          <cell r="D787" t="str">
            <v>LTH</v>
          </cell>
          <cell r="K787">
            <v>1.9926783594330866E-2</v>
          </cell>
          <cell r="L787">
            <v>6.240956347753647E-2</v>
          </cell>
          <cell r="M787">
            <v>6.1587108045204772E-2</v>
          </cell>
          <cell r="N787">
            <v>5.3117979977105101E-2</v>
          </cell>
          <cell r="O787">
            <v>5.0009363399837782E-2</v>
          </cell>
          <cell r="P787">
            <v>4.5190630765306231E-2</v>
          </cell>
        </row>
        <row r="788">
          <cell r="B788" t="str">
            <v>ENUC_SMR_GOE_V</v>
          </cell>
          <cell r="C788" t="str">
            <v>VAR_fout</v>
          </cell>
          <cell r="D788" t="str">
            <v>ELC</v>
          </cell>
          <cell r="K788">
            <v>3.6725876710926975E-2</v>
          </cell>
          <cell r="L788">
            <v>0.10495341582166712</v>
          </cell>
          <cell r="M788">
            <v>0.10927533509943246</v>
          </cell>
          <cell r="N788">
            <v>0.10615063007716148</v>
          </cell>
          <cell r="O788">
            <v>0.11084139475430688</v>
          </cell>
          <cell r="P788">
            <v>0.10738057445053223</v>
          </cell>
        </row>
        <row r="789">
          <cell r="B789" t="str">
            <v>ENUC_SMR_GOE_V</v>
          </cell>
          <cell r="C789" t="str">
            <v>VAR_fin</v>
          </cell>
          <cell r="D789" t="str">
            <v>URN</v>
          </cell>
          <cell r="K789">
            <v>0.11961904630265374</v>
          </cell>
          <cell r="L789">
            <v>0.34427220920547058</v>
          </cell>
          <cell r="M789">
            <v>0.35694116931852549</v>
          </cell>
          <cell r="N789">
            <v>0.34375178593356265</v>
          </cell>
          <cell r="O789">
            <v>0.35651680449370754</v>
          </cell>
          <cell r="P789">
            <v>0.34393487284332475</v>
          </cell>
        </row>
        <row r="790">
          <cell r="B790" t="str">
            <v>ENUC_SMR_GOE_V</v>
          </cell>
          <cell r="C790" t="str">
            <v>VAR_ncap</v>
          </cell>
          <cell r="D790" t="str">
            <v>-</v>
          </cell>
          <cell r="K790">
            <v>4.2635427943016396E-3</v>
          </cell>
          <cell r="L790">
            <v>1.5680185898818799E-7</v>
          </cell>
          <cell r="M790">
            <v>1.6805837613666799E-7</v>
          </cell>
          <cell r="N790">
            <v>3.0504902149398399E-7</v>
          </cell>
          <cell r="O790">
            <v>1.3206453601073899E-6</v>
          </cell>
        </row>
        <row r="791">
          <cell r="B791" t="str">
            <v>ENUC_SMR_GOE_V</v>
          </cell>
          <cell r="C791" t="str">
            <v>VAR_cap</v>
          </cell>
          <cell r="D791" t="str">
            <v>-</v>
          </cell>
          <cell r="K791">
            <v>1.3516014351621099E-3</v>
          </cell>
          <cell r="L791">
            <v>4.2635427943016396E-3</v>
          </cell>
          <cell r="M791">
            <v>4.2637439877550604E-3</v>
          </cell>
          <cell r="N791">
            <v>4.26386765453676E-3</v>
          </cell>
          <cell r="O791">
            <v>4.2645913662174998E-3</v>
          </cell>
          <cell r="P791">
            <v>4.2654933489183703E-3</v>
          </cell>
        </row>
        <row r="792">
          <cell r="B792" t="str">
            <v>D-SBIO</v>
          </cell>
          <cell r="C792" t="str">
            <v>VAR_fout</v>
          </cell>
          <cell r="D792" t="str">
            <v>SBIO</v>
          </cell>
          <cell r="E792">
            <v>4.0476719352824508</v>
          </cell>
          <cell r="F792">
            <v>4.5833339059028022</v>
          </cell>
          <cell r="G792">
            <v>4.5978032229645098</v>
          </cell>
          <cell r="H792">
            <v>4.5186989421383776</v>
          </cell>
          <cell r="I792">
            <v>4.6293602621711392</v>
          </cell>
          <cell r="J792">
            <v>6.6069643147862349</v>
          </cell>
          <cell r="K792">
            <v>9.9656560805603398</v>
          </cell>
          <cell r="L792">
            <v>14.251866442721301</v>
          </cell>
          <cell r="M792">
            <v>21.74364965340872</v>
          </cell>
          <cell r="N792">
            <v>24.847198476032247</v>
          </cell>
          <cell r="O792">
            <v>30.045238273824847</v>
          </cell>
          <cell r="P792">
            <v>31.213002935060427</v>
          </cell>
        </row>
        <row r="793">
          <cell r="B793" t="str">
            <v>D-SBIO</v>
          </cell>
          <cell r="C793" t="str">
            <v>VAR_fin</v>
          </cell>
          <cell r="D793" t="str">
            <v>BIO</v>
          </cell>
          <cell r="E793">
            <v>4.0476719352824508</v>
          </cell>
          <cell r="F793">
            <v>4.5833339059028022</v>
          </cell>
          <cell r="G793">
            <v>4.5978032229645098</v>
          </cell>
          <cell r="H793">
            <v>4.5186989421383776</v>
          </cell>
          <cell r="I793">
            <v>4.6293602621711392</v>
          </cell>
          <cell r="J793">
            <v>6.6069643147862349</v>
          </cell>
          <cell r="K793">
            <v>9.9656560805603398</v>
          </cell>
          <cell r="L793">
            <v>14.251866442721301</v>
          </cell>
          <cell r="M793">
            <v>21.74364965340872</v>
          </cell>
          <cell r="N793">
            <v>24.847198476032247</v>
          </cell>
          <cell r="O793">
            <v>30.045238273824847</v>
          </cell>
          <cell r="P793">
            <v>31.213002935060427</v>
          </cell>
        </row>
        <row r="794">
          <cell r="B794" t="str">
            <v>SCOM-CHPBIO</v>
          </cell>
          <cell r="C794" t="str">
            <v>VAR_fout</v>
          </cell>
          <cell r="D794" t="str">
            <v>SCOM_LTH_CHPBIO</v>
          </cell>
          <cell r="E794">
            <v>1.4243090576975197</v>
          </cell>
          <cell r="F794">
            <v>1.5783341046528998</v>
          </cell>
          <cell r="G794">
            <v>1.483222581534684</v>
          </cell>
          <cell r="H794">
            <v>1.3241875948048387</v>
          </cell>
          <cell r="I794">
            <v>1.1651862793904699</v>
          </cell>
          <cell r="J794">
            <v>1.552885306895194</v>
          </cell>
          <cell r="K794">
            <v>1.5528852323247304</v>
          </cell>
          <cell r="L794">
            <v>2.2504962830976245</v>
          </cell>
          <cell r="M794">
            <v>3.4307153140441806</v>
          </cell>
          <cell r="N794">
            <v>3.9201043727531455</v>
          </cell>
          <cell r="O794">
            <v>4.7378425312537802</v>
          </cell>
          <cell r="P794">
            <v>4.9207205759110417</v>
          </cell>
        </row>
        <row r="795">
          <cell r="B795" t="str">
            <v>SCOM-CHPBIO</v>
          </cell>
          <cell r="C795" t="str">
            <v>VAR_fout</v>
          </cell>
          <cell r="D795" t="str">
            <v>SCOM_KEV_BIO_ELC_CHP</v>
          </cell>
          <cell r="E795">
            <v>0.95936507404183247</v>
          </cell>
          <cell r="F795">
            <v>1.1059509070722671</v>
          </cell>
          <cell r="G795">
            <v>1.1061679855205033</v>
          </cell>
          <cell r="H795">
            <v>1.1061684448682672</v>
          </cell>
          <cell r="I795">
            <v>1.1062009963827424</v>
          </cell>
          <cell r="J795">
            <v>1.7073101511090856</v>
          </cell>
          <cell r="K795">
            <v>1.7073100691230496</v>
          </cell>
          <cell r="L795">
            <v>2.4742942264345618</v>
          </cell>
          <cell r="M795">
            <v>3.7718787441836104</v>
          </cell>
          <cell r="N795">
            <v>4.3099345194978183</v>
          </cell>
          <cell r="O795">
            <v>5.2089916828042151</v>
          </cell>
          <cell r="P795">
            <v>5.4100558184953425</v>
          </cell>
        </row>
        <row r="796">
          <cell r="B796" t="str">
            <v>SCOM-CHPBIO</v>
          </cell>
          <cell r="C796" t="str">
            <v>VAR_fin</v>
          </cell>
          <cell r="D796" t="str">
            <v>SBIO</v>
          </cell>
          <cell r="E796">
            <v>2.6453941931435825</v>
          </cell>
          <cell r="F796">
            <v>3.0461102904632358</v>
          </cell>
          <cell r="G796">
            <v>3.0420910924419964</v>
          </cell>
          <cell r="H796">
            <v>3.0332995860195728</v>
          </cell>
          <cell r="I796">
            <v>2.9929341227376312</v>
          </cell>
          <cell r="J796">
            <v>4.5563432338688852</v>
          </cell>
          <cell r="K796">
            <v>4.5007056982085887</v>
          </cell>
          <cell r="L796">
            <v>6.4352305833627055</v>
          </cell>
          <cell r="M796">
            <v>9.8180349312304216</v>
          </cell>
          <cell r="N796">
            <v>11.219401915668497</v>
          </cell>
          <cell r="O796">
            <v>13.566504745101875</v>
          </cell>
          <cell r="P796">
            <v>14.093820626371038</v>
          </cell>
        </row>
        <row r="797">
          <cell r="B797" t="str">
            <v>SCOM-CHPBIO</v>
          </cell>
          <cell r="C797" t="str">
            <v>VAR_ncap</v>
          </cell>
          <cell r="D797" t="str">
            <v>-</v>
          </cell>
          <cell r="F797">
            <v>2.6188062153194001E-2</v>
          </cell>
          <cell r="G797">
            <v>6.5832062345705699E-3</v>
          </cell>
          <cell r="H797">
            <v>1.2221495775869401E-2</v>
          </cell>
          <cell r="I797">
            <v>4.4085571557729603E-2</v>
          </cell>
          <cell r="J797">
            <v>7.5461010322777397E-2</v>
          </cell>
          <cell r="K797">
            <v>1.1278735645618199E-2</v>
          </cell>
          <cell r="L797">
            <v>0.102857110155873</v>
          </cell>
          <cell r="M797">
            <v>0.16478987122677899</v>
          </cell>
          <cell r="N797">
            <v>6.26086185491984E-2</v>
          </cell>
          <cell r="O797">
            <v>0.20577116696068701</v>
          </cell>
          <cell r="P797">
            <v>0.14617439160409801</v>
          </cell>
        </row>
        <row r="798">
          <cell r="B798" t="str">
            <v>SCOM-CHPBIO</v>
          </cell>
          <cell r="C798" t="str">
            <v>VAR_cap</v>
          </cell>
          <cell r="D798" t="str">
            <v>-</v>
          </cell>
          <cell r="E798">
            <v>7.35127E-2</v>
          </cell>
          <cell r="F798">
            <v>8.4745154296406014E-2</v>
          </cell>
          <cell r="G798">
            <v>8.4761857795520687E-2</v>
          </cell>
          <cell r="H798">
            <v>8.4761991684527707E-2</v>
          </cell>
          <cell r="I798">
            <v>8.4764447402530446E-2</v>
          </cell>
          <cell r="J798">
            <v>0.13082513059369302</v>
          </cell>
          <cell r="K798">
            <v>0.13082514424813946</v>
          </cell>
          <cell r="L798">
            <v>0.18959655978956419</v>
          </cell>
          <cell r="M798">
            <v>0.28902589398299044</v>
          </cell>
          <cell r="N798">
            <v>0.33025529597565328</v>
          </cell>
          <cell r="O798">
            <v>0.39914684778199755</v>
          </cell>
          <cell r="P798">
            <v>0.41455381936507146</v>
          </cell>
        </row>
        <row r="799">
          <cell r="B799" t="str">
            <v>SCOM-CHPHFC</v>
          </cell>
          <cell r="C799" t="str">
            <v>VAR_fout</v>
          </cell>
          <cell r="D799" t="str">
            <v>SCOM_KEV_HFC_ELC_CHP</v>
          </cell>
          <cell r="H799">
            <v>9.5924879997334094E-4</v>
          </cell>
          <cell r="I799">
            <v>3.4479305259896577E-3</v>
          </cell>
          <cell r="J799">
            <v>8.4109795058512904E-3</v>
          </cell>
          <cell r="K799">
            <v>6.7100791951471873E-3</v>
          </cell>
          <cell r="L799">
            <v>7.7295678631875541E-3</v>
          </cell>
          <cell r="M799">
            <v>7.2829485788813552E-3</v>
          </cell>
          <cell r="N799">
            <v>1.1151833756566636E-2</v>
          </cell>
          <cell r="O799">
            <v>7.6151606953355194E-3</v>
          </cell>
          <cell r="P799">
            <v>1.7353800455570775E-2</v>
          </cell>
        </row>
        <row r="800">
          <cell r="B800" t="str">
            <v>SCOM-CHPHFC</v>
          </cell>
          <cell r="C800" t="str">
            <v>VAR_fout</v>
          </cell>
          <cell r="D800" t="str">
            <v>SCOM_LTH_CHPHFC</v>
          </cell>
          <cell r="H800">
            <v>7.2196093892730332E-4</v>
          </cell>
          <cell r="I800">
            <v>2.3829703079719924E-3</v>
          </cell>
          <cell r="J800">
            <v>5.2958019110915626E-3</v>
          </cell>
          <cell r="K800">
            <v>4.0087590682763418E-3</v>
          </cell>
          <cell r="L800">
            <v>4.3688861835407961E-3</v>
          </cell>
          <cell r="M800">
            <v>4.1164491967590287E-3</v>
          </cell>
          <cell r="N800">
            <v>6.3032103841463606E-3</v>
          </cell>
          <cell r="O800">
            <v>4.3042212625809487E-3</v>
          </cell>
          <cell r="P800">
            <v>9.8086698227139325E-3</v>
          </cell>
        </row>
        <row r="801">
          <cell r="B801" t="str">
            <v>SCOM-CHPHFC</v>
          </cell>
          <cell r="C801" t="str">
            <v>VAR_fin</v>
          </cell>
          <cell r="D801" t="str">
            <v>RSH2</v>
          </cell>
          <cell r="H801">
            <v>2.0194711578386134E-3</v>
          </cell>
          <cell r="I801">
            <v>6.7939517753490761E-3</v>
          </cell>
          <cell r="J801">
            <v>1.5575887973798696E-2</v>
          </cell>
          <cell r="K801">
            <v>1.2036016493537572E-2</v>
          </cell>
          <cell r="L801">
            <v>1.3442726718587055E-2</v>
          </cell>
          <cell r="M801">
            <v>1.2665997528489324E-2</v>
          </cell>
          <cell r="N801">
            <v>1.9394493489681107E-2</v>
          </cell>
          <cell r="O801">
            <v>1.3243757731018289E-2</v>
          </cell>
          <cell r="P801">
            <v>3.018052253142748E-2</v>
          </cell>
        </row>
        <row r="802">
          <cell r="B802" t="str">
            <v>SCOM-CHPHFC</v>
          </cell>
          <cell r="C802" t="str">
            <v>VAR_ncap</v>
          </cell>
          <cell r="D802" t="str">
            <v>-</v>
          </cell>
          <cell r="H802">
            <v>5.74078092800221E-5</v>
          </cell>
          <cell r="I802">
            <v>1.4800930922797301E-4</v>
          </cell>
          <cell r="J802">
            <v>2.98894770918368E-4</v>
          </cell>
          <cell r="K802">
            <v>2.7628055734331197E-7</v>
          </cell>
          <cell r="L802">
            <v>2.7045337497286697E-4</v>
          </cell>
          <cell r="M802">
            <v>2.13888597652079E-4</v>
          </cell>
          <cell r="N802">
            <v>3.1482660931667701E-4</v>
          </cell>
          <cell r="O802">
            <v>2.3753520833096199E-5</v>
          </cell>
          <cell r="P802">
            <v>8.8381329620930698E-4</v>
          </cell>
        </row>
        <row r="803">
          <cell r="B803" t="str">
            <v>SCOM-CHPHFC</v>
          </cell>
          <cell r="C803" t="str">
            <v>VAR_cap</v>
          </cell>
          <cell r="D803" t="str">
            <v>-</v>
          </cell>
          <cell r="H803">
            <v>5.74078092800221E-5</v>
          </cell>
          <cell r="I803">
            <v>2.0540098247702371E-4</v>
          </cell>
          <cell r="J803">
            <v>4.9334239951389302E-4</v>
          </cell>
          <cell r="K803">
            <v>4.4711346468094874E-4</v>
          </cell>
          <cell r="L803">
            <v>5.6944614221025424E-4</v>
          </cell>
          <cell r="M803">
            <v>5.3017785398521582E-4</v>
          </cell>
          <cell r="N803">
            <v>7.9890327241311648E-4</v>
          </cell>
          <cell r="O803">
            <v>5.3225410616434513E-4</v>
          </cell>
          <cell r="P803">
            <v>1.2220850884889244E-3</v>
          </cell>
        </row>
        <row r="804">
          <cell r="B804" t="str">
            <v>RHES-EBAT</v>
          </cell>
          <cell r="C804" t="str">
            <v>VAR_fout</v>
          </cell>
          <cell r="D804" t="str">
            <v>RHES_ELC</v>
          </cell>
          <cell r="E804">
            <v>5.8635713694162061E-4</v>
          </cell>
          <cell r="F804">
            <v>5.8573467159982282E-4</v>
          </cell>
          <cell r="G804">
            <v>5.8782745988784999E-4</v>
          </cell>
          <cell r="H804">
            <v>2.4312768267345668E-2</v>
          </cell>
          <cell r="I804">
            <v>3.3944252404723839E-2</v>
          </cell>
          <cell r="J804">
            <v>2.5111616256375247E-2</v>
          </cell>
          <cell r="K804">
            <v>3.0173947339528322E-2</v>
          </cell>
          <cell r="L804">
            <v>5.250848362706572E-2</v>
          </cell>
          <cell r="M804">
            <v>4.3216843229458318E-2</v>
          </cell>
          <cell r="N804">
            <v>5.7786379518250136E-2</v>
          </cell>
          <cell r="O804">
            <v>5.7986121957172232E-2</v>
          </cell>
          <cell r="P804">
            <v>7.3996115409009813E-2</v>
          </cell>
        </row>
        <row r="805">
          <cell r="B805" t="str">
            <v>RHES-EBAT</v>
          </cell>
          <cell r="C805" t="str">
            <v>VAR_fout</v>
          </cell>
          <cell r="D805" t="str">
            <v>AUX_RHES-EBAT_OUT</v>
          </cell>
          <cell r="E805">
            <v>5.8635713694162115E-4</v>
          </cell>
          <cell r="F805">
            <v>5.8573467159982336E-4</v>
          </cell>
          <cell r="G805">
            <v>5.8782745988785064E-4</v>
          </cell>
          <cell r="H805">
            <v>2.4312768267345689E-2</v>
          </cell>
          <cell r="I805">
            <v>3.3944252404723901E-2</v>
          </cell>
          <cell r="J805">
            <v>2.5111616256375275E-2</v>
          </cell>
          <cell r="K805">
            <v>3.0173947339528343E-2</v>
          </cell>
          <cell r="L805">
            <v>5.2508483627065769E-2</v>
          </cell>
          <cell r="M805">
            <v>4.3216843229458381E-2</v>
          </cell>
          <cell r="N805">
            <v>5.7786379518250199E-2</v>
          </cell>
          <cell r="O805">
            <v>5.7986121957172308E-2</v>
          </cell>
          <cell r="P805">
            <v>7.3996115409009883E-2</v>
          </cell>
        </row>
        <row r="806">
          <cell r="B806" t="str">
            <v>RHES-EBAT</v>
          </cell>
          <cell r="C806" t="str">
            <v>VAR_fin</v>
          </cell>
          <cell r="D806" t="str">
            <v>RHES_ELC</v>
          </cell>
          <cell r="E806">
            <v>6.4861950215209239E-4</v>
          </cell>
          <cell r="F806">
            <v>6.4797955330241172E-4</v>
          </cell>
          <cell r="G806">
            <v>6.5019699250672288E-4</v>
          </cell>
          <cell r="H806">
            <v>2.6886740067695029E-2</v>
          </cell>
          <cell r="I806">
            <v>3.7537859025632683E-2</v>
          </cell>
          <cell r="J806">
            <v>2.7770085023727242E-2</v>
          </cell>
          <cell r="K806">
            <v>3.33683611656857E-2</v>
          </cell>
          <cell r="L806">
            <v>5.8067582046941055E-2</v>
          </cell>
          <cell r="M806">
            <v>4.7792116979884933E-2</v>
          </cell>
          <cell r="N806">
            <v>6.3904345821704289E-2</v>
          </cell>
          <cell r="O806">
            <v>6.4125041801552318E-2</v>
          </cell>
          <cell r="P806">
            <v>8.1830143276928752E-2</v>
          </cell>
        </row>
        <row r="807">
          <cell r="B807" t="str">
            <v>RHES-EBAT</v>
          </cell>
          <cell r="C807" t="str">
            <v>VAR_fin</v>
          </cell>
          <cell r="D807" t="str">
            <v>AUX_RHES-EBAT_IN</v>
          </cell>
          <cell r="E807">
            <v>6.4861950215209239E-4</v>
          </cell>
          <cell r="F807">
            <v>6.4797955330241172E-4</v>
          </cell>
          <cell r="G807">
            <v>6.5019699250672288E-4</v>
          </cell>
          <cell r="H807">
            <v>2.6886740067695029E-2</v>
          </cell>
          <cell r="I807">
            <v>3.7537859025632683E-2</v>
          </cell>
          <cell r="J807">
            <v>2.7770085023727242E-2</v>
          </cell>
          <cell r="K807">
            <v>3.33683611656857E-2</v>
          </cell>
          <cell r="L807">
            <v>5.8067582046941055E-2</v>
          </cell>
          <cell r="M807">
            <v>4.7792116979884933E-2</v>
          </cell>
          <cell r="N807">
            <v>6.3904345821704289E-2</v>
          </cell>
          <cell r="O807">
            <v>6.4125041801552318E-2</v>
          </cell>
          <cell r="P807">
            <v>8.1830143276928752E-2</v>
          </cell>
        </row>
        <row r="808">
          <cell r="B808" t="str">
            <v>RHES-EBAT</v>
          </cell>
          <cell r="C808" t="str">
            <v>VAR_ncap</v>
          </cell>
          <cell r="D808" t="str">
            <v>-</v>
          </cell>
          <cell r="E808">
            <v>2.37258030746856E-4</v>
          </cell>
          <cell r="F808">
            <v>3.7738622176239998E-7</v>
          </cell>
          <cell r="G808">
            <v>1.04121992112564E-6</v>
          </cell>
          <cell r="H808">
            <v>1.7608025796768401E-2</v>
          </cell>
          <cell r="I808">
            <v>2.4272468134197599E-4</v>
          </cell>
          <cell r="J808">
            <v>9.3157182994317508E-3</v>
          </cell>
          <cell r="K808">
            <v>3.2160557485298399E-3</v>
          </cell>
          <cell r="L808">
            <v>1.51182935652273E-2</v>
          </cell>
          <cell r="M808">
            <v>1.14784681322287E-3</v>
          </cell>
          <cell r="N808">
            <v>1.47840676389246E-2</v>
          </cell>
          <cell r="O808">
            <v>8.7719921609342895E-3</v>
          </cell>
          <cell r="P808">
            <v>1.15656668266719E-2</v>
          </cell>
        </row>
        <row r="809">
          <cell r="B809" t="str">
            <v>RHES-EBAT</v>
          </cell>
          <cell r="C809" t="str">
            <v>VAR_cap</v>
          </cell>
          <cell r="D809" t="str">
            <v>-</v>
          </cell>
          <cell r="E809">
            <v>2.3998851017039929E-4</v>
          </cell>
          <cell r="F809">
            <v>2.4025610116719338E-4</v>
          </cell>
          <cell r="G809">
            <v>2.4106514299391811E-4</v>
          </cell>
          <cell r="H809">
            <v>1.7782672376618906E-2</v>
          </cell>
          <cell r="I809">
            <v>1.7851082765569199E-2</v>
          </cell>
          <cell r="J809">
            <v>1.3255860401255313E-2</v>
          </cell>
          <cell r="K809">
            <v>1.265739046587061E-2</v>
          </cell>
          <cell r="L809">
            <v>2.1516065202589411E-2</v>
          </cell>
          <cell r="M809">
            <v>1.7712438263705065E-2</v>
          </cell>
          <cell r="N809">
            <v>2.3677095935463997E-2</v>
          </cell>
          <cell r="O809">
            <v>2.3758940057001108E-2</v>
          </cell>
          <cell r="P809">
            <v>3.0314014700097053E-2</v>
          </cell>
        </row>
        <row r="810">
          <cell r="B810" t="str">
            <v>D-INGA</v>
          </cell>
          <cell r="C810" t="str">
            <v>VAR_fout</v>
          </cell>
          <cell r="D810" t="str">
            <v>CO2</v>
          </cell>
          <cell r="E810">
            <v>2101.6311569972099</v>
          </cell>
          <cell r="F810">
            <v>1744.2686372344999</v>
          </cell>
          <cell r="G810">
            <v>1830.99874153868</v>
          </cell>
          <cell r="H810">
            <v>1355.1489513786</v>
          </cell>
          <cell r="I810">
            <v>637.63651766230998</v>
          </cell>
          <cell r="J810">
            <v>627.56630534820897</v>
          </cell>
          <cell r="K810">
            <v>458.593463495869</v>
          </cell>
          <cell r="L810">
            <v>117.332796441715</v>
          </cell>
          <cell r="M810">
            <v>7.8214369666675196</v>
          </cell>
          <cell r="N810">
            <v>2.9455494764907501E-2</v>
          </cell>
          <cell r="O810">
            <v>1.3812092318793601E-2</v>
          </cell>
          <cell r="P810">
            <v>6.3909829772849803E-3</v>
          </cell>
        </row>
        <row r="811">
          <cell r="B811" t="str">
            <v>D-INGA</v>
          </cell>
          <cell r="C811" t="str">
            <v>VAR_fout</v>
          </cell>
          <cell r="D811" t="str">
            <v>IH2</v>
          </cell>
          <cell r="H811">
            <v>3.4641883747913015E-2</v>
          </cell>
          <cell r="I811">
            <v>0.39483482022390576</v>
          </cell>
          <cell r="J811">
            <v>0.42613878919307596</v>
          </cell>
          <cell r="K811">
            <v>0.33744697542405389</v>
          </cell>
          <cell r="L811">
            <v>0.15070898203075089</v>
          </cell>
          <cell r="M811">
            <v>9.0671417393419204E-2</v>
          </cell>
          <cell r="N811">
            <v>8.5751666374940361E-2</v>
          </cell>
          <cell r="O811">
            <v>8.5240641049317556E-2</v>
          </cell>
          <cell r="P811">
            <v>8.4691139026872517E-2</v>
          </cell>
        </row>
        <row r="812">
          <cell r="B812" t="str">
            <v>D-INGA</v>
          </cell>
          <cell r="C812" t="str">
            <v>VAR_fout</v>
          </cell>
          <cell r="D812" t="str">
            <v>INGA</v>
          </cell>
          <cell r="E812">
            <v>37.4701980583623</v>
          </cell>
          <cell r="F812">
            <v>30.828283723550509</v>
          </cell>
          <cell r="G812">
            <v>34.683818791433545</v>
          </cell>
          <cell r="H812">
            <v>26.739192393038682</v>
          </cell>
          <cell r="I812">
            <v>14.056702112928843</v>
          </cell>
          <cell r="J812">
            <v>13.878591643234069</v>
          </cell>
          <cell r="K812">
            <v>10.892423759638101</v>
          </cell>
          <cell r="L812">
            <v>4.8615652668170961</v>
          </cell>
          <cell r="M812">
            <v>2.9262517410144535</v>
          </cell>
          <cell r="N812">
            <v>2.7885496549633704</v>
          </cell>
          <cell r="O812">
            <v>2.7882736773688834</v>
          </cell>
          <cell r="P812">
            <v>2.7881731799794358</v>
          </cell>
        </row>
        <row r="813">
          <cell r="B813" t="str">
            <v>D-INGA</v>
          </cell>
          <cell r="C813" t="str">
            <v>VAR_fin</v>
          </cell>
          <cell r="D813" t="str">
            <v>NGA</v>
          </cell>
          <cell r="E813">
            <v>37.262963776546307</v>
          </cell>
          <cell r="F813">
            <v>30.926748887136508</v>
          </cell>
          <cell r="G813">
            <v>32.46451669394817</v>
          </cell>
          <cell r="H813">
            <v>24.027463676925489</v>
          </cell>
          <cell r="I813">
            <v>11.305612015289194</v>
          </cell>
          <cell r="J813">
            <v>11.127062151563983</v>
          </cell>
          <cell r="K813">
            <v>8.1310897782955429</v>
          </cell>
          <cell r="L813">
            <v>2.0803687312360761</v>
          </cell>
          <cell r="M813">
            <v>0.13867796040190639</v>
          </cell>
          <cell r="N813">
            <v>5.2226054547708297E-4</v>
          </cell>
          <cell r="O813">
            <v>2.4489525387931912E-4</v>
          </cell>
          <cell r="P813">
            <v>1.1331530101569129E-4</v>
          </cell>
        </row>
        <row r="814">
          <cell r="B814" t="str">
            <v>D-INGA</v>
          </cell>
          <cell r="C814" t="str">
            <v>VAR_fin</v>
          </cell>
          <cell r="D814" t="str">
            <v>BNGA</v>
          </cell>
          <cell r="E814">
            <v>0.32693731050181268</v>
          </cell>
          <cell r="F814">
            <v>4.023092630665461E-5</v>
          </cell>
          <cell r="G814">
            <v>2.3301037043852912</v>
          </cell>
          <cell r="H814">
            <v>2.7972847233547924</v>
          </cell>
          <cell r="I814">
            <v>2.7972853713718799</v>
          </cell>
          <cell r="J814">
            <v>2.7972855428139232</v>
          </cell>
          <cell r="K814">
            <v>2.7972857087737371</v>
          </cell>
          <cell r="L814">
            <v>2.797284277688628</v>
          </cell>
          <cell r="M814">
            <v>2.7972541196213356</v>
          </cell>
          <cell r="N814">
            <v>2.7972545440080099</v>
          </cell>
          <cell r="O814">
            <v>2.797246708439117</v>
          </cell>
          <cell r="P814">
            <v>2.7972709739022541</v>
          </cell>
        </row>
        <row r="815">
          <cell r="B815" t="str">
            <v>D-INGA</v>
          </cell>
          <cell r="C815" t="str">
            <v>VAR_fin</v>
          </cell>
          <cell r="D815" t="str">
            <v>H2</v>
          </cell>
          <cell r="H815">
            <v>3.4641883913493765E-2</v>
          </cell>
          <cell r="I815">
            <v>0.3948348204749475</v>
          </cell>
          <cell r="J815">
            <v>0.42613878919308373</v>
          </cell>
          <cell r="K815">
            <v>0.33744584226432245</v>
          </cell>
          <cell r="L815">
            <v>0.15070889180173838</v>
          </cell>
          <cell r="M815">
            <v>9.0671394697991847E-2</v>
          </cell>
          <cell r="N815">
            <v>8.5751471453857558E-2</v>
          </cell>
          <cell r="O815">
            <v>8.5240569156055893E-2</v>
          </cell>
          <cell r="P815">
            <v>8.4688641594906772E-2</v>
          </cell>
        </row>
        <row r="816">
          <cell r="B816" t="str">
            <v>D-INGA</v>
          </cell>
          <cell r="C816" t="str">
            <v>VAR_ncap</v>
          </cell>
          <cell r="D816" t="str">
            <v>-</v>
          </cell>
          <cell r="E816">
            <v>2.45776010268678E-7</v>
          </cell>
          <cell r="F816">
            <v>1.6867876679680701E-7</v>
          </cell>
          <cell r="G816">
            <v>2.15365950405821E-7</v>
          </cell>
          <cell r="H816">
            <v>2.9455115264324402E-7</v>
          </cell>
          <cell r="I816">
            <v>5.0745841275265995E-7</v>
          </cell>
          <cell r="J816">
            <v>7.4927343297573902E-7</v>
          </cell>
          <cell r="K816">
            <v>1.2598719409372001E-6</v>
          </cell>
          <cell r="L816">
            <v>0.23577977725368399</v>
          </cell>
          <cell r="M816">
            <v>3.1352747188633699E-6</v>
          </cell>
          <cell r="N816">
            <v>7.6587181548250097E-6</v>
          </cell>
          <cell r="O816">
            <v>3.3759682609588502E-6</v>
          </cell>
          <cell r="P816">
            <v>3.5375344322543099E-5</v>
          </cell>
        </row>
        <row r="817">
          <cell r="B817" t="str">
            <v>D-INGA</v>
          </cell>
          <cell r="C817" t="str">
            <v>VAR_cap</v>
          </cell>
          <cell r="D817" t="str">
            <v>-</v>
          </cell>
          <cell r="E817">
            <v>1.9844836160421102</v>
          </cell>
          <cell r="F817">
            <v>1.9844837847208772</v>
          </cell>
          <cell r="G817">
            <v>1.9844840000868276</v>
          </cell>
          <cell r="H817">
            <v>1.9844842946379802</v>
          </cell>
          <cell r="I817">
            <v>1.9844848020963928</v>
          </cell>
          <cell r="J817">
            <v>1.9844855513698259</v>
          </cell>
          <cell r="K817">
            <v>1.9844868112417668</v>
          </cell>
          <cell r="L817">
            <v>1.129197473437398</v>
          </cell>
          <cell r="M817">
            <v>0.34263440270275003</v>
          </cell>
          <cell r="N817">
            <v>0.235793747927171</v>
          </cell>
          <cell r="O817">
            <v>0.235796703139042</v>
          </cell>
          <cell r="P817">
            <v>0.23583183916292799</v>
          </cell>
        </row>
        <row r="818">
          <cell r="B818" t="str">
            <v>EWIND</v>
          </cell>
          <cell r="C818" t="str">
            <v>VAR_fout</v>
          </cell>
          <cell r="D818" t="str">
            <v>ELC35</v>
          </cell>
          <cell r="E818">
            <v>0.52400000000000047</v>
          </cell>
          <cell r="F818">
            <v>0.54529203995321862</v>
          </cell>
          <cell r="G818">
            <v>0.50316463828676783</v>
          </cell>
          <cell r="H818">
            <v>0.84755173683764062</v>
          </cell>
          <cell r="I818">
            <v>0.88171974388875873</v>
          </cell>
          <cell r="J818">
            <v>0.88185460340005162</v>
          </cell>
          <cell r="K818">
            <v>0.97887985525551247</v>
          </cell>
          <cell r="L818">
            <v>0.97888901233579173</v>
          </cell>
          <cell r="M818">
            <v>0.9788917999870056</v>
          </cell>
          <cell r="N818">
            <v>0.97895474303128871</v>
          </cell>
          <cell r="O818">
            <v>0.97895683143569645</v>
          </cell>
          <cell r="P818">
            <v>0.97896774679860543</v>
          </cell>
        </row>
        <row r="819">
          <cell r="B819" t="str">
            <v>EWIND</v>
          </cell>
          <cell r="C819" t="str">
            <v>VAR_fin</v>
          </cell>
          <cell r="D819" t="str">
            <v>WND</v>
          </cell>
          <cell r="E819">
            <v>0.52400000000000047</v>
          </cell>
          <cell r="F819">
            <v>0.54529203995321862</v>
          </cell>
          <cell r="G819">
            <v>0.50316463828676783</v>
          </cell>
          <cell r="H819">
            <v>0.84755173683764062</v>
          </cell>
          <cell r="I819">
            <v>0.88171974388875873</v>
          </cell>
          <cell r="J819">
            <v>0.88185460340005162</v>
          </cell>
          <cell r="K819">
            <v>0.97887985525551247</v>
          </cell>
          <cell r="L819">
            <v>0.97888901233579173</v>
          </cell>
          <cell r="M819">
            <v>0.9788917999870056</v>
          </cell>
          <cell r="N819">
            <v>0.97895474303128871</v>
          </cell>
          <cell r="O819">
            <v>0.97895683143569645</v>
          </cell>
          <cell r="P819">
            <v>0.97896774679860543</v>
          </cell>
        </row>
        <row r="820">
          <cell r="B820" t="str">
            <v>EWIND</v>
          </cell>
          <cell r="C820" t="str">
            <v>VAR_ncap</v>
          </cell>
          <cell r="D820" t="str">
            <v>-</v>
          </cell>
          <cell r="F820">
            <v>7.1321167739356603E-3</v>
          </cell>
          <cell r="G820">
            <v>0.11191526789841399</v>
          </cell>
          <cell r="H820">
            <v>8.06977365984329E-3</v>
          </cell>
          <cell r="I820">
            <v>2.1990446229069399E-2</v>
          </cell>
          <cell r="J820">
            <v>1.97135159331401E-7</v>
          </cell>
          <cell r="K820">
            <v>0.13268922791691301</v>
          </cell>
          <cell r="L820">
            <v>5.0255163224274799E-6</v>
          </cell>
          <cell r="M820">
            <v>3.00662578155401E-2</v>
          </cell>
          <cell r="N820">
            <v>5.0555730367555895E-7</v>
          </cell>
          <cell r="O820">
            <v>0.13269150412904901</v>
          </cell>
        </row>
        <row r="821">
          <cell r="B821" t="str">
            <v>EWIND</v>
          </cell>
          <cell r="C821" t="str">
            <v>VAR_cap</v>
          </cell>
          <cell r="D821" t="str">
            <v>-</v>
          </cell>
          <cell r="E821">
            <v>8.7120000000000003E-2</v>
          </cell>
          <cell r="F821">
            <v>9.0660004810542857E-2</v>
          </cell>
          <cell r="G821">
            <v>8.3655922304471858E-2</v>
          </cell>
          <cell r="H821">
            <v>0.1409135376704507</v>
          </cell>
          <cell r="I821">
            <v>0.14659432750631779</v>
          </cell>
          <cell r="J821">
            <v>0.14661677696323325</v>
          </cell>
          <cell r="K821">
            <v>0.16274817954005</v>
          </cell>
          <cell r="L821">
            <v>0.16274964494098501</v>
          </cell>
          <cell r="M821">
            <v>0.16275024575825001</v>
          </cell>
          <cell r="N821">
            <v>0.162760708383934</v>
          </cell>
          <cell r="O821">
            <v>0.162761283601738</v>
          </cell>
          <cell r="P821">
            <v>0.16276329301821499</v>
          </cell>
        </row>
        <row r="822">
          <cell r="B822" t="str">
            <v>EGEO</v>
          </cell>
          <cell r="C822" t="str">
            <v>VAR_fout</v>
          </cell>
          <cell r="D822" t="str">
            <v>ELC35</v>
          </cell>
          <cell r="K822">
            <v>4.4898522880412505E-3</v>
          </cell>
          <cell r="L822">
            <v>5.6470699641418152E-3</v>
          </cell>
          <cell r="M822">
            <v>5.7391647562819456E-3</v>
          </cell>
          <cell r="N822">
            <v>5.9451661354658764E-3</v>
          </cell>
          <cell r="O822">
            <v>6.7809910471268364E-3</v>
          </cell>
          <cell r="P822">
            <v>1.1342977527543039E-2</v>
          </cell>
        </row>
        <row r="823">
          <cell r="B823" t="str">
            <v>EGEO</v>
          </cell>
          <cell r="C823" t="str">
            <v>VAR_fin</v>
          </cell>
          <cell r="D823" t="str">
            <v>GEO</v>
          </cell>
          <cell r="K823">
            <v>2.9932348586941687E-2</v>
          </cell>
          <cell r="L823">
            <v>3.7647133094278737E-2</v>
          </cell>
          <cell r="M823">
            <v>3.8261098375212986E-2</v>
          </cell>
          <cell r="N823">
            <v>3.963444090310584E-2</v>
          </cell>
          <cell r="O823">
            <v>4.5206606980845554E-2</v>
          </cell>
          <cell r="P823">
            <v>7.561985018362026E-2</v>
          </cell>
        </row>
        <row r="824">
          <cell r="B824" t="str">
            <v>EGEO</v>
          </cell>
          <cell r="C824" t="str">
            <v>VAR_ncap</v>
          </cell>
          <cell r="D824" t="str">
            <v>-</v>
          </cell>
          <cell r="J824">
            <v>1.69571226942995E-4</v>
          </cell>
          <cell r="K824">
            <v>5.5235696090314298E-5</v>
          </cell>
          <cell r="L824">
            <v>4.5595170333593902E-7</v>
          </cell>
          <cell r="M824">
            <v>1.14949581670289E-5</v>
          </cell>
          <cell r="N824">
            <v>4.9919667989411405E-7</v>
          </cell>
          <cell r="O824">
            <v>2.1903668956748301E-4</v>
          </cell>
        </row>
        <row r="825">
          <cell r="B825" t="str">
            <v>EGEO</v>
          </cell>
          <cell r="C825" t="str">
            <v>VAR_cap</v>
          </cell>
          <cell r="D825" t="str">
            <v>-</v>
          </cell>
          <cell r="K825">
            <v>1.7821837349547899E-4</v>
          </cell>
          <cell r="L825">
            <v>2.2476595469930188E-4</v>
          </cell>
          <cell r="M825">
            <v>2.2812394125057772E-4</v>
          </cell>
          <cell r="N825">
            <v>2.3659536911020503E-4</v>
          </cell>
          <cell r="O825">
            <v>2.7118904839398551E-4</v>
          </cell>
          <cell r="P825">
            <v>4.5587455675165882E-4</v>
          </cell>
        </row>
        <row r="826">
          <cell r="B826" t="str">
            <v>D-SPLT</v>
          </cell>
          <cell r="C826" t="str">
            <v>VAR_fout</v>
          </cell>
          <cell r="D826" t="str">
            <v>SPLT</v>
          </cell>
          <cell r="E826">
            <v>2.0856343155962711</v>
          </cell>
          <cell r="F826">
            <v>2.4000914053449995</v>
          </cell>
          <cell r="G826">
            <v>2.3592492389965205</v>
          </cell>
          <cell r="H826">
            <v>2.3241305016042837</v>
          </cell>
          <cell r="I826">
            <v>2.4725823425550923</v>
          </cell>
          <cell r="J826">
            <v>2.6604538446611694</v>
          </cell>
          <cell r="K826">
            <v>2.7459309065848245</v>
          </cell>
          <cell r="L826">
            <v>3.6926893027236489</v>
          </cell>
          <cell r="M826">
            <v>2.6289587068901765</v>
          </cell>
          <cell r="N826">
            <v>2.6459739923841039</v>
          </cell>
          <cell r="O826">
            <v>2.6467350470795785</v>
          </cell>
          <cell r="P826">
            <v>2.6477552662246926</v>
          </cell>
        </row>
        <row r="827">
          <cell r="B827" t="str">
            <v>D-SPLT</v>
          </cell>
          <cell r="C827" t="str">
            <v>VAR_fin</v>
          </cell>
          <cell r="D827" t="str">
            <v>PLT</v>
          </cell>
          <cell r="E827">
            <v>2.0856343155962711</v>
          </cell>
          <cell r="F827">
            <v>2.4000914053449995</v>
          </cell>
          <cell r="G827">
            <v>2.3592492389965205</v>
          </cell>
          <cell r="H827">
            <v>2.3241305016042837</v>
          </cell>
          <cell r="I827">
            <v>2.4725823425550923</v>
          </cell>
          <cell r="J827">
            <v>2.6604538446611694</v>
          </cell>
          <cell r="K827">
            <v>2.7459309065848245</v>
          </cell>
          <cell r="L827">
            <v>3.6926893027236489</v>
          </cell>
          <cell r="M827">
            <v>2.6289587068901765</v>
          </cell>
          <cell r="N827">
            <v>2.6459739923841039</v>
          </cell>
          <cell r="O827">
            <v>2.6467350470795785</v>
          </cell>
          <cell r="P827">
            <v>2.6477552662246926</v>
          </cell>
        </row>
        <row r="828">
          <cell r="B828" t="str">
            <v>RHES-ESOLPV</v>
          </cell>
          <cell r="C828" t="str">
            <v>VAR_fout</v>
          </cell>
          <cell r="D828" t="str">
            <v>RHES_SOL_ELC</v>
          </cell>
          <cell r="E828">
            <v>2.1349390887346629</v>
          </cell>
          <cell r="F828">
            <v>3.3906651739982054</v>
          </cell>
          <cell r="G828">
            <v>4.3176290339433878</v>
          </cell>
          <cell r="H828">
            <v>18.91641600300256</v>
          </cell>
          <cell r="I828">
            <v>19.8813463195259</v>
          </cell>
          <cell r="J828">
            <v>20.895494906807205</v>
          </cell>
          <cell r="K828">
            <v>21.961375359654788</v>
          </cell>
          <cell r="L828">
            <v>23.081626644054065</v>
          </cell>
          <cell r="M828">
            <v>24.259022020392287</v>
          </cell>
          <cell r="N828">
            <v>25.496476861046158</v>
          </cell>
          <cell r="O828">
            <v>26.797054788368257</v>
          </cell>
          <cell r="P828">
            <v>28.163980484834038</v>
          </cell>
        </row>
        <row r="829">
          <cell r="B829" t="str">
            <v>RHES-ESOLPV</v>
          </cell>
          <cell r="C829" t="str">
            <v>VAR_fin</v>
          </cell>
          <cell r="D829" t="str">
            <v>SOL</v>
          </cell>
          <cell r="E829">
            <v>2.1349390887346629</v>
          </cell>
          <cell r="F829">
            <v>3.3906651739982054</v>
          </cell>
          <cell r="G829">
            <v>4.3176290339433878</v>
          </cell>
          <cell r="H829">
            <v>18.91641600300256</v>
          </cell>
          <cell r="I829">
            <v>19.8813463195259</v>
          </cell>
          <cell r="J829">
            <v>20.895494906807205</v>
          </cell>
          <cell r="K829">
            <v>21.961375359654788</v>
          </cell>
          <cell r="L829">
            <v>23.081626644054065</v>
          </cell>
          <cell r="M829">
            <v>24.259022020392287</v>
          </cell>
          <cell r="N829">
            <v>25.496476861046158</v>
          </cell>
          <cell r="O829">
            <v>26.797054788368257</v>
          </cell>
          <cell r="P829">
            <v>28.163980484834038</v>
          </cell>
        </row>
        <row r="830">
          <cell r="B830" t="str">
            <v>RHES-ESOLPV</v>
          </cell>
          <cell r="C830" t="str">
            <v>VAR_fin</v>
          </cell>
          <cell r="D830" t="str">
            <v>SOLPVC</v>
          </cell>
          <cell r="E830">
            <v>2.1349390887346602</v>
          </cell>
          <cell r="F830">
            <v>3.3906651739982001</v>
          </cell>
          <cell r="G830">
            <v>4.3176290339433896</v>
          </cell>
          <cell r="H830">
            <v>18.916416003002599</v>
          </cell>
          <cell r="I830">
            <v>19.8813463195259</v>
          </cell>
          <cell r="J830">
            <v>20.895494906807201</v>
          </cell>
          <cell r="K830">
            <v>21.961375359654799</v>
          </cell>
          <cell r="L830">
            <v>23.081626644054101</v>
          </cell>
          <cell r="M830">
            <v>24.259022020392301</v>
          </cell>
          <cell r="N830">
            <v>25.496476861046101</v>
          </cell>
          <cell r="O830">
            <v>26.7970547883683</v>
          </cell>
          <cell r="P830">
            <v>28.163980484833999</v>
          </cell>
        </row>
        <row r="831">
          <cell r="B831" t="str">
            <v>RHES-ESOLPV</v>
          </cell>
          <cell r="C831" t="str">
            <v>VAR_ncap</v>
          </cell>
          <cell r="D831" t="str">
            <v>-</v>
          </cell>
          <cell r="G831">
            <v>4.0874798435808498E-7</v>
          </cell>
          <cell r="H831">
            <v>3.4274123894666499</v>
          </cell>
          <cell r="I831">
            <v>0.46159439995375601</v>
          </cell>
          <cell r="J831">
            <v>0.75116170312921204</v>
          </cell>
          <cell r="K831">
            <v>1.8793402226663301</v>
          </cell>
          <cell r="L831">
            <v>2.6180121141691299</v>
          </cell>
          <cell r="M831">
            <v>0.71227112267132797</v>
          </cell>
          <cell r="N831">
            <v>1.0978890407308399</v>
          </cell>
          <cell r="O831">
            <v>2.20108715495501</v>
          </cell>
          <cell r="P831">
            <v>2.95617271235048</v>
          </cell>
        </row>
        <row r="832">
          <cell r="B832" t="str">
            <v>RHES-ESOLPV</v>
          </cell>
          <cell r="C832" t="str">
            <v>VAR_cap</v>
          </cell>
          <cell r="D832" t="str">
            <v>-</v>
          </cell>
          <cell r="E832">
            <v>0.67885700000000004</v>
          </cell>
          <cell r="F832">
            <v>1.1558999176781499</v>
          </cell>
          <cell r="G832">
            <v>1.2891574087479845</v>
          </cell>
          <cell r="H832">
            <v>4.6796869632710205</v>
          </cell>
          <cell r="I832">
            <v>4.9183986873470502</v>
          </cell>
          <cell r="J832">
            <v>5.1692865394921501</v>
          </cell>
          <cell r="K832">
            <v>5.4329721376978304</v>
          </cell>
          <cell r="L832">
            <v>5.7101084399184296</v>
          </cell>
          <cell r="M832">
            <v>6.0013814956098299</v>
          </cell>
          <cell r="N832">
            <v>6.30751250023763</v>
          </cell>
          <cell r="O832">
            <v>6.6292594325263003</v>
          </cell>
          <cell r="P832">
            <v>6.9674200307076504</v>
          </cell>
        </row>
        <row r="833">
          <cell r="B833" t="str">
            <v>ENUC_SMR_GOE_VI</v>
          </cell>
          <cell r="C833" t="str">
            <v>VAR_fout</v>
          </cell>
          <cell r="D833" t="str">
            <v>LTH</v>
          </cell>
          <cell r="M833">
            <v>2.0113798804363897E-2</v>
          </cell>
          <cell r="N833">
            <v>2.0162531964657612E-2</v>
          </cell>
          <cell r="O833">
            <v>1.8898373040342909E-2</v>
          </cell>
          <cell r="P833">
            <v>1.7838296756183113E-2</v>
          </cell>
        </row>
        <row r="834">
          <cell r="B834" t="str">
            <v>ENUC_SMR_GOE_VI</v>
          </cell>
          <cell r="C834" t="str">
            <v>VAR_fout</v>
          </cell>
          <cell r="D834" t="str">
            <v>ELC</v>
          </cell>
          <cell r="M834">
            <v>3.3085165903855948E-2</v>
          </cell>
          <cell r="N834">
            <v>3.8144010366888907E-2</v>
          </cell>
          <cell r="O834">
            <v>3.9920972218556304E-2</v>
          </cell>
          <cell r="P834">
            <v>3.8798914645135345E-2</v>
          </cell>
        </row>
        <row r="835">
          <cell r="B835" t="str">
            <v>ENUC_SMR_GOE_VI</v>
          </cell>
          <cell r="C835" t="str">
            <v>VAR_fin</v>
          </cell>
          <cell r="D835" t="str">
            <v>URN</v>
          </cell>
          <cell r="M835">
            <v>0.10872172098136622</v>
          </cell>
          <cell r="N835">
            <v>0.12399950726811884</v>
          </cell>
          <cell r="O835">
            <v>0.128797014271407</v>
          </cell>
          <cell r="P835">
            <v>0.12493989500466371</v>
          </cell>
        </row>
        <row r="836">
          <cell r="B836" t="str">
            <v>ENUC_SMR_GOE_VI</v>
          </cell>
          <cell r="C836" t="str">
            <v>VAR_ncap</v>
          </cell>
          <cell r="D836" t="str">
            <v>-</v>
          </cell>
          <cell r="L836">
            <v>1.52731992680037E-3</v>
          </cell>
          <cell r="M836">
            <v>5.7381686072930502E-6</v>
          </cell>
          <cell r="N836">
            <v>1.0930955019072799E-6</v>
          </cell>
          <cell r="O836">
            <v>1.0314058278372299E-5</v>
          </cell>
        </row>
        <row r="837">
          <cell r="B837" t="str">
            <v>ENUC_SMR_GOE_VI</v>
          </cell>
          <cell r="C837" t="str">
            <v>VAR_cap</v>
          </cell>
          <cell r="D837" t="str">
            <v>-</v>
          </cell>
          <cell r="M837">
            <v>1.29497933138531E-3</v>
          </cell>
          <cell r="N837">
            <v>1.5330580954076699E-3</v>
          </cell>
          <cell r="O837">
            <v>1.5374208885868201E-3</v>
          </cell>
          <cell r="P837">
            <v>1.5444652491879401E-3</v>
          </cell>
        </row>
        <row r="838">
          <cell r="B838" t="str">
            <v>SUP_DAC</v>
          </cell>
          <cell r="C838" t="str">
            <v>VAR_fout</v>
          </cell>
          <cell r="D838" t="str">
            <v>CO2_O</v>
          </cell>
          <cell r="J838">
            <v>3.1281848306832982E-3</v>
          </cell>
          <cell r="K838">
            <v>5.3190583188554843E-3</v>
          </cell>
          <cell r="L838">
            <v>402.74427811436823</v>
          </cell>
          <cell r="M838">
            <v>561.89458199519822</v>
          </cell>
          <cell r="N838">
            <v>1672.6245039674159</v>
          </cell>
          <cell r="O838">
            <v>2292.7735383755939</v>
          </cell>
          <cell r="P838">
            <v>2882.1479728642357</v>
          </cell>
        </row>
        <row r="839">
          <cell r="B839" t="str">
            <v>SUP_DAC</v>
          </cell>
          <cell r="C839" t="str">
            <v>VAR_fout</v>
          </cell>
          <cell r="D839" t="str">
            <v>CO2</v>
          </cell>
          <cell r="J839">
            <v>-3.1281848306832999E-3</v>
          </cell>
          <cell r="K839">
            <v>-5.31905831885548E-3</v>
          </cell>
          <cell r="L839">
            <v>-402.744278114368</v>
          </cell>
          <cell r="M839">
            <v>-561.894581995198</v>
          </cell>
          <cell r="N839">
            <v>-1672.62450396742</v>
          </cell>
          <cell r="O839">
            <v>-2292.7735383755999</v>
          </cell>
          <cell r="P839">
            <v>-2882.1479728642398</v>
          </cell>
        </row>
        <row r="840">
          <cell r="B840" t="str">
            <v>SUP_DAC</v>
          </cell>
          <cell r="C840" t="str">
            <v>VAR_fin</v>
          </cell>
          <cell r="D840" t="str">
            <v>CHEAT</v>
          </cell>
          <cell r="J840">
            <v>2.0799865038117152E-5</v>
          </cell>
          <cell r="K840">
            <v>3.4634917446711423E-5</v>
          </cell>
          <cell r="L840">
            <v>2.5669995955879759</v>
          </cell>
          <cell r="M840">
            <v>3.5813871062251308</v>
          </cell>
          <cell r="N840">
            <v>10.660924707254619</v>
          </cell>
          <cell r="O840">
            <v>14.613612323285762</v>
          </cell>
          <cell r="P840">
            <v>18.370149702452711</v>
          </cell>
        </row>
        <row r="841">
          <cell r="B841" t="str">
            <v>SUP_DAC</v>
          </cell>
          <cell r="C841" t="str">
            <v>VAR_fin</v>
          </cell>
          <cell r="D841" t="str">
            <v>CELC</v>
          </cell>
          <cell r="J841">
            <v>4.337749631880839E-6</v>
          </cell>
          <cell r="K841">
            <v>6.1080519694857105E-6</v>
          </cell>
          <cell r="L841">
            <v>0.36649729308407519</v>
          </cell>
          <cell r="M841">
            <v>0.51132406961563048</v>
          </cell>
          <cell r="N841">
            <v>1.5220882986103483</v>
          </cell>
          <cell r="O841">
            <v>2.0864239199217907</v>
          </cell>
          <cell r="P841">
            <v>2.622754655306454</v>
          </cell>
        </row>
        <row r="842">
          <cell r="B842" t="str">
            <v>SUP_DAC</v>
          </cell>
          <cell r="C842" t="str">
            <v>VAR_ncap</v>
          </cell>
          <cell r="D842" t="str">
            <v>-</v>
          </cell>
          <cell r="J842">
            <v>8.9152108083709303E-4</v>
          </cell>
          <cell r="K842">
            <v>2.6031865528233599E-4</v>
          </cell>
          <cell r="L842">
            <v>51.082627307464797</v>
          </cell>
          <cell r="M842">
            <v>20.187322683803401</v>
          </cell>
          <cell r="N842">
            <v>140.884384315907</v>
          </cell>
          <cell r="O842">
            <v>127.093650979183</v>
          </cell>
          <cell r="P842">
            <v>97.591367268942093</v>
          </cell>
        </row>
        <row r="843">
          <cell r="B843" t="str">
            <v>SUP_DAC</v>
          </cell>
          <cell r="C843" t="str">
            <v>VAR_cap</v>
          </cell>
          <cell r="D843" t="str">
            <v>-</v>
          </cell>
          <cell r="J843">
            <v>8.9152108083709303E-4</v>
          </cell>
          <cell r="K843">
            <v>1.1489879573983247E-3</v>
          </cell>
          <cell r="L843">
            <v>51.083757493620745</v>
          </cell>
          <cell r="M843">
            <v>71.270246677749668</v>
          </cell>
          <cell r="N843">
            <v>212.15431152602685</v>
          </cell>
          <cell r="O843">
            <v>290.81349618774459</v>
          </cell>
          <cell r="P843">
            <v>365.56938759034534</v>
          </cell>
        </row>
        <row r="844">
          <cell r="B844" t="str">
            <v>EHYD-DAM10</v>
          </cell>
          <cell r="C844" t="str">
            <v>VAR_fout</v>
          </cell>
          <cell r="D844" t="str">
            <v>ELC</v>
          </cell>
          <cell r="F844">
            <v>6.0022549972828486E-3</v>
          </cell>
          <cell r="G844">
            <v>4.3722075507726804E-2</v>
          </cell>
          <cell r="H844">
            <v>0.73747730722871496</v>
          </cell>
          <cell r="I844">
            <v>0.73570308698487974</v>
          </cell>
          <cell r="J844">
            <v>0.72753523321623126</v>
          </cell>
          <cell r="K844">
            <v>0.72937056735772243</v>
          </cell>
          <cell r="L844">
            <v>0.73046249784685757</v>
          </cell>
          <cell r="M844">
            <v>0.72832090260436888</v>
          </cell>
          <cell r="N844">
            <v>0.73055786072583861</v>
          </cell>
          <cell r="O844">
            <v>0.73186597116252317</v>
          </cell>
          <cell r="P844">
            <v>0.73272087715586132</v>
          </cell>
        </row>
        <row r="845">
          <cell r="B845" t="str">
            <v>EHYD-DAM10</v>
          </cell>
          <cell r="C845" t="str">
            <v>VAR_fin</v>
          </cell>
          <cell r="D845" t="str">
            <v>HYDD</v>
          </cell>
          <cell r="F845">
            <v>6.0022549972828486E-3</v>
          </cell>
          <cell r="G845">
            <v>4.3722075507726804E-2</v>
          </cell>
          <cell r="H845">
            <v>0.73747730722871496</v>
          </cell>
          <cell r="I845">
            <v>0.73570308698487974</v>
          </cell>
          <cell r="J845">
            <v>0.72753523321623126</v>
          </cell>
          <cell r="K845">
            <v>0.72937056735772243</v>
          </cell>
          <cell r="L845">
            <v>0.73046249784685757</v>
          </cell>
          <cell r="M845">
            <v>0.72832090260436888</v>
          </cell>
          <cell r="N845">
            <v>0.73055786072583861</v>
          </cell>
          <cell r="O845">
            <v>0.73186597116252317</v>
          </cell>
          <cell r="P845">
            <v>0.73272087715586132</v>
          </cell>
        </row>
        <row r="846">
          <cell r="B846" t="str">
            <v>EHYD-DAM10</v>
          </cell>
          <cell r="C846" t="str">
            <v>VAR_ncap</v>
          </cell>
          <cell r="D846" t="str">
            <v>-</v>
          </cell>
          <cell r="F846">
            <v>7.6466756126940499E-4</v>
          </cell>
          <cell r="G846">
            <v>3.9886938738995896E-3</v>
          </cell>
          <cell r="H846">
            <v>7.0546690621721905E-2</v>
          </cell>
          <cell r="I846">
            <v>9.6761283486657601E-8</v>
          </cell>
          <cell r="J846">
            <v>4.7679668826608998E-8</v>
          </cell>
          <cell r="K846">
            <v>2.2802342180005299E-8</v>
          </cell>
          <cell r="L846">
            <v>1.6012637763490802E-8</v>
          </cell>
          <cell r="M846">
            <v>1.5262788999498601E-8</v>
          </cell>
          <cell r="N846">
            <v>1.19233511053507E-8</v>
          </cell>
          <cell r="O846">
            <v>9.9944990853567002E-8</v>
          </cell>
          <cell r="P846">
            <v>5.2977319855759502E-8</v>
          </cell>
        </row>
        <row r="847">
          <cell r="B847" t="str">
            <v>EHYD-DAM10</v>
          </cell>
          <cell r="C847" t="str">
            <v>VAR_cap</v>
          </cell>
          <cell r="D847" t="str">
            <v>-</v>
          </cell>
          <cell r="F847">
            <v>7.6466756126940499E-4</v>
          </cell>
          <cell r="G847">
            <v>4.7533614351689896E-3</v>
          </cell>
          <cell r="H847">
            <v>7.5300052056890901E-2</v>
          </cell>
          <cell r="I847">
            <v>7.5300148818174401E-2</v>
          </cell>
          <cell r="J847">
            <v>7.5300196497843197E-2</v>
          </cell>
          <cell r="K847">
            <v>7.5300219300185406E-2</v>
          </cell>
          <cell r="L847">
            <v>7.5300235312823094E-2</v>
          </cell>
          <cell r="M847">
            <v>7.5300250575612099E-2</v>
          </cell>
          <cell r="N847">
            <v>7.5300262498963294E-2</v>
          </cell>
          <cell r="O847">
            <v>7.5300362443954105E-2</v>
          </cell>
          <cell r="P847">
            <v>7.5300415421273997E-2</v>
          </cell>
        </row>
        <row r="848">
          <cell r="B848" t="str">
            <v>DH-EBAT</v>
          </cell>
          <cell r="C848" t="str">
            <v>VAR_fout</v>
          </cell>
          <cell r="D848" t="str">
            <v>ELC35</v>
          </cell>
          <cell r="E848">
            <v>1.8127866347316638E-3</v>
          </cell>
          <cell r="F848">
            <v>1.4558493127154889E-3</v>
          </cell>
          <cell r="G848">
            <v>1.7799877137700758E-3</v>
          </cell>
          <cell r="H848">
            <v>1.8866090373693294E-3</v>
          </cell>
          <cell r="I848">
            <v>1.8461908257113767E-2</v>
          </cell>
          <cell r="J848">
            <v>9.6998555559080421E-2</v>
          </cell>
          <cell r="K848">
            <v>0.46192944953081677</v>
          </cell>
          <cell r="L848">
            <v>0.95823966680954509</v>
          </cell>
          <cell r="M848">
            <v>1.4690551276548798</v>
          </cell>
          <cell r="N848">
            <v>1.5479274641055216</v>
          </cell>
          <cell r="O848">
            <v>1.2022395273461417</v>
          </cell>
          <cell r="P848">
            <v>1.6599995914376156</v>
          </cell>
        </row>
        <row r="849">
          <cell r="B849" t="str">
            <v>DH-EBAT</v>
          </cell>
          <cell r="C849" t="str">
            <v>VAR_fout</v>
          </cell>
          <cell r="D849" t="str">
            <v>AUX_DH-EBAT_OUT</v>
          </cell>
          <cell r="E849">
            <v>1.8127866347316629E-3</v>
          </cell>
          <cell r="F849">
            <v>1.4558493127154882E-3</v>
          </cell>
          <cell r="G849">
            <v>1.779987713770075E-3</v>
          </cell>
          <cell r="H849">
            <v>1.886609037369329E-3</v>
          </cell>
          <cell r="I849">
            <v>1.8461908257113756E-2</v>
          </cell>
          <cell r="J849">
            <v>9.6998555559080393E-2</v>
          </cell>
          <cell r="K849">
            <v>0.46192944953081677</v>
          </cell>
          <cell r="L849">
            <v>0.95823966680954475</v>
          </cell>
          <cell r="M849">
            <v>1.4690551276548793</v>
          </cell>
          <cell r="N849">
            <v>1.5479274641055203</v>
          </cell>
          <cell r="O849">
            <v>1.202239527346141</v>
          </cell>
          <cell r="P849">
            <v>1.6599995914376144</v>
          </cell>
        </row>
        <row r="850">
          <cell r="B850" t="str">
            <v>DH-EBAT</v>
          </cell>
          <cell r="C850" t="str">
            <v>VAR_fin</v>
          </cell>
          <cell r="D850" t="str">
            <v>ELC35</v>
          </cell>
          <cell r="E850">
            <v>2.0273957429441554E-3</v>
          </cell>
          <cell r="F850">
            <v>1.628051635474044E-3</v>
          </cell>
          <cell r="G850">
            <v>1.9905706537558178E-3</v>
          </cell>
          <cell r="H850">
            <v>2.1098348033978193E-3</v>
          </cell>
          <cell r="I850">
            <v>2.0644931492858971E-2</v>
          </cell>
          <cell r="J850">
            <v>0.10846682619720317</v>
          </cell>
          <cell r="K850">
            <v>0.51654382707939583</v>
          </cell>
          <cell r="L850">
            <v>1.0715335198617404</v>
          </cell>
          <cell r="M850">
            <v>1.6427430173346864</v>
          </cell>
          <cell r="N850">
            <v>1.7309405950087262</v>
          </cell>
          <cell r="O850">
            <v>1.3443816371496911</v>
          </cell>
          <cell r="P850">
            <v>1.8562631906752649</v>
          </cell>
        </row>
        <row r="851">
          <cell r="B851" t="str">
            <v>DH-EBAT</v>
          </cell>
          <cell r="C851" t="str">
            <v>VAR_fin</v>
          </cell>
          <cell r="D851" t="str">
            <v>AUX_DH-EBAT_IN</v>
          </cell>
          <cell r="E851">
            <v>2.0273957429441554E-3</v>
          </cell>
          <cell r="F851">
            <v>1.628051635474044E-3</v>
          </cell>
          <cell r="G851">
            <v>1.9905706537558178E-3</v>
          </cell>
          <cell r="H851">
            <v>2.1098348033978193E-3</v>
          </cell>
          <cell r="I851">
            <v>2.0644931492858971E-2</v>
          </cell>
          <cell r="J851">
            <v>0.10846682619720317</v>
          </cell>
          <cell r="K851">
            <v>0.51654382707939583</v>
          </cell>
          <cell r="L851">
            <v>1.0715335198617404</v>
          </cell>
          <cell r="M851">
            <v>1.6427430173346864</v>
          </cell>
          <cell r="N851">
            <v>1.7309405950087262</v>
          </cell>
          <cell r="O851">
            <v>1.3443816371496911</v>
          </cell>
          <cell r="P851">
            <v>1.8562631906752649</v>
          </cell>
        </row>
        <row r="852">
          <cell r="B852" t="str">
            <v>DH-EBAT</v>
          </cell>
          <cell r="C852" t="str">
            <v>VAR_ncap</v>
          </cell>
          <cell r="D852" t="str">
            <v>-</v>
          </cell>
          <cell r="E852">
            <v>2.51182447598704E-4</v>
          </cell>
          <cell r="F852">
            <v>3.97729856172633E-7</v>
          </cell>
          <cell r="G852">
            <v>1.3966890489358501E-6</v>
          </cell>
          <cell r="H852">
            <v>7.5256444502091994E-5</v>
          </cell>
          <cell r="I852">
            <v>3.16877194030877E-3</v>
          </cell>
          <cell r="J852">
            <v>3.61732468688859E-2</v>
          </cell>
          <cell r="K852">
            <v>0.17700554238171301</v>
          </cell>
          <cell r="L852">
            <v>7.3549675158836605E-2</v>
          </cell>
          <cell r="M852">
            <v>0.27339195749684803</v>
          </cell>
          <cell r="N852">
            <v>0.177261974970889</v>
          </cell>
          <cell r="O852">
            <v>0.20052253636271999</v>
          </cell>
          <cell r="P852">
            <v>9.3254264333040196E-2</v>
          </cell>
        </row>
        <row r="853">
          <cell r="B853" t="str">
            <v>DH-EBAT</v>
          </cell>
          <cell r="C853" t="str">
            <v>VAR_cap</v>
          </cell>
          <cell r="D853" t="str">
            <v>-</v>
          </cell>
          <cell r="E853">
            <v>2.51182447598704E-4</v>
          </cell>
          <cell r="F853">
            <v>2.5152012803291687E-4</v>
          </cell>
          <cell r="G853">
            <v>2.5277232726028242E-4</v>
          </cell>
          <cell r="H853">
            <v>2.6041107398481767E-4</v>
          </cell>
          <cell r="I853">
            <v>3.244417008178188E-3</v>
          </cell>
          <cell r="J853">
            <v>3.9357446817089685E-2</v>
          </cell>
          <cell r="K853">
            <v>0.2148214206097997</v>
          </cell>
          <cell r="L853">
            <v>0.26291086022998422</v>
          </cell>
          <cell r="M853">
            <v>0.42655992845365565</v>
          </cell>
          <cell r="N853">
            <v>0.48833539237119983</v>
          </cell>
          <cell r="O853">
            <v>0.42620728715786094</v>
          </cell>
          <cell r="P853">
            <v>0.41340245465889736</v>
          </cell>
        </row>
        <row r="854">
          <cell r="B854" t="str">
            <v>RHEM-EBAT</v>
          </cell>
          <cell r="C854" t="str">
            <v>VAR_fout</v>
          </cell>
          <cell r="D854" t="str">
            <v>RHEM_ELC</v>
          </cell>
          <cell r="E854">
            <v>5.8622045761119745E-4</v>
          </cell>
          <cell r="F854">
            <v>5.8559442839321949E-4</v>
          </cell>
          <cell r="G854">
            <v>5.876343655868521E-4</v>
          </cell>
          <cell r="H854">
            <v>2.7160023172657883E-2</v>
          </cell>
          <cell r="I854">
            <v>4.4876295946108175E-2</v>
          </cell>
          <cell r="J854">
            <v>3.1957718846849482E-2</v>
          </cell>
          <cell r="K854">
            <v>6.972684686368634E-2</v>
          </cell>
          <cell r="L854">
            <v>6.0397551635758863E-2</v>
          </cell>
          <cell r="M854">
            <v>5.5057279241316627E-2</v>
          </cell>
          <cell r="N854">
            <v>6.9822350967176122E-2</v>
          </cell>
          <cell r="O854">
            <v>6.3592704001689856E-2</v>
          </cell>
          <cell r="P854">
            <v>7.529029872102401E-2</v>
          </cell>
        </row>
        <row r="855">
          <cell r="B855" t="str">
            <v>RHEM-EBAT</v>
          </cell>
          <cell r="C855" t="str">
            <v>VAR_fout</v>
          </cell>
          <cell r="D855" t="str">
            <v>AUX_RHEM-EBAT_OUT</v>
          </cell>
          <cell r="E855">
            <v>5.8622045761119789E-4</v>
          </cell>
          <cell r="F855">
            <v>5.8559442839322014E-4</v>
          </cell>
          <cell r="G855">
            <v>5.8763436558685264E-4</v>
          </cell>
          <cell r="H855">
            <v>2.7160023172657904E-2</v>
          </cell>
          <cell r="I855">
            <v>4.4876295946108216E-2</v>
          </cell>
          <cell r="J855">
            <v>3.195771884684951E-2</v>
          </cell>
          <cell r="K855">
            <v>6.9726846863686437E-2</v>
          </cell>
          <cell r="L855">
            <v>6.0397551635758939E-2</v>
          </cell>
          <cell r="M855">
            <v>5.5057279241316703E-2</v>
          </cell>
          <cell r="N855">
            <v>6.9822350967176164E-2</v>
          </cell>
          <cell r="O855">
            <v>6.3592704001689926E-2</v>
          </cell>
          <cell r="P855">
            <v>7.5290298721024107E-2</v>
          </cell>
        </row>
        <row r="856">
          <cell r="B856" t="str">
            <v>RHEM-EBAT</v>
          </cell>
          <cell r="C856" t="str">
            <v>VAR_fin</v>
          </cell>
          <cell r="D856" t="str">
            <v>RHEM_ELC</v>
          </cell>
          <cell r="E856">
            <v>6.4846835329218069E-4</v>
          </cell>
          <cell r="F856">
            <v>6.4782446327730028E-4</v>
          </cell>
          <cell r="G856">
            <v>6.4998345631687863E-4</v>
          </cell>
          <cell r="H856">
            <v>3.0035418986569359E-2</v>
          </cell>
          <cell r="I856">
            <v>4.9627221129235642E-2</v>
          </cell>
          <cell r="J856">
            <v>3.5340948939501002E-2</v>
          </cell>
          <cell r="K856">
            <v>7.7108520291390439E-2</v>
          </cell>
          <cell r="L856">
            <v>6.6791825467288804E-2</v>
          </cell>
          <cell r="M856">
            <v>6.0886039077092925E-2</v>
          </cell>
          <cell r="N856">
            <v>7.7214503106266791E-2</v>
          </cell>
          <cell r="O856">
            <v>7.0325163460139631E-2</v>
          </cell>
          <cell r="P856">
            <v>8.3261335308838613E-2</v>
          </cell>
        </row>
        <row r="857">
          <cell r="B857" t="str">
            <v>RHEM-EBAT</v>
          </cell>
          <cell r="C857" t="str">
            <v>VAR_fin</v>
          </cell>
          <cell r="D857" t="str">
            <v>AUX_RHEM-EBAT_IN</v>
          </cell>
          <cell r="E857">
            <v>6.4846835329218069E-4</v>
          </cell>
          <cell r="F857">
            <v>6.4782446327730028E-4</v>
          </cell>
          <cell r="G857">
            <v>6.4998345631687863E-4</v>
          </cell>
          <cell r="H857">
            <v>3.0035418986569359E-2</v>
          </cell>
          <cell r="I857">
            <v>4.9627221129235642E-2</v>
          </cell>
          <cell r="J857">
            <v>3.5340948939501002E-2</v>
          </cell>
          <cell r="K857">
            <v>7.7108520291390439E-2</v>
          </cell>
          <cell r="L857">
            <v>6.6791825467288804E-2</v>
          </cell>
          <cell r="M857">
            <v>6.0886039077092925E-2</v>
          </cell>
          <cell r="N857">
            <v>7.7214503106266791E-2</v>
          </cell>
          <cell r="O857">
            <v>7.0325163460139631E-2</v>
          </cell>
          <cell r="P857">
            <v>8.3261335308838613E-2</v>
          </cell>
        </row>
        <row r="858">
          <cell r="B858" t="str">
            <v>RHEM-EBAT</v>
          </cell>
          <cell r="C858" t="str">
            <v>VAR_ncap</v>
          </cell>
          <cell r="D858" t="str">
            <v>-</v>
          </cell>
          <cell r="E858">
            <v>2.3720103742403599E-4</v>
          </cell>
          <cell r="F858">
            <v>3.7726176478236899E-7</v>
          </cell>
          <cell r="G858">
            <v>1.04010013389664E-6</v>
          </cell>
          <cell r="H858">
            <v>2.0122116329502299E-2</v>
          </cell>
          <cell r="I858">
            <v>6.3722329814294503E-4</v>
          </cell>
          <cell r="J858">
            <v>1.27577408072062E-2</v>
          </cell>
          <cell r="K858">
            <v>1.6280806952734699E-2</v>
          </cell>
          <cell r="L858">
            <v>4.1098346601521297E-3</v>
          </cell>
          <cell r="M858">
            <v>1.113373193602E-2</v>
          </cell>
          <cell r="N858">
            <v>1.53697618811069E-2</v>
          </cell>
          <cell r="O858">
            <v>8.7148187541622006E-3</v>
          </cell>
          <cell r="P858">
            <v>1.17576548842751E-2</v>
          </cell>
        </row>
        <row r="859">
          <cell r="B859" t="str">
            <v>RHEM-EBAT</v>
          </cell>
          <cell r="C859" t="str">
            <v>VAR_cap</v>
          </cell>
          <cell r="D859" t="str">
            <v>-</v>
          </cell>
          <cell r="E859">
            <v>2.3993145664404252E-4</v>
          </cell>
          <cell r="F859">
            <v>2.4019844907452383E-4</v>
          </cell>
          <cell r="G859">
            <v>2.4100950146251689E-4</v>
          </cell>
          <cell r="H859">
            <v>2.0296720315060933E-2</v>
          </cell>
          <cell r="I859">
            <v>2.0759671468195049E-2</v>
          </cell>
          <cell r="J859">
            <v>1.762033285373759E-2</v>
          </cell>
          <cell r="K859">
            <v>2.936871590054118E-2</v>
          </cell>
          <cell r="L859">
            <v>2.4748142090244091E-2</v>
          </cell>
          <cell r="M859">
            <v>2.2566528656601841E-2</v>
          </cell>
          <cell r="N859">
            <v>2.8608559625229384E-2</v>
          </cell>
          <cell r="O859">
            <v>2.6056178845976826E-2</v>
          </cell>
          <cell r="P859">
            <v>3.084409251042949E-2</v>
          </cell>
        </row>
        <row r="860">
          <cell r="B860" t="str">
            <v>HPLGEO</v>
          </cell>
          <cell r="C860" t="str">
            <v>VAR_fout</v>
          </cell>
          <cell r="D860" t="str">
            <v>LTH</v>
          </cell>
          <cell r="J860">
            <v>1.8547041566103421E-4</v>
          </cell>
          <cell r="K860">
            <v>1.8568579711850995E-4</v>
          </cell>
          <cell r="L860">
            <v>1.8666816049457772E-4</v>
          </cell>
          <cell r="M860">
            <v>1.8757852398304398E-4</v>
          </cell>
          <cell r="N860">
            <v>2.1682482720275029E-4</v>
          </cell>
          <cell r="O860">
            <v>2.2098237367951595E-4</v>
          </cell>
          <cell r="P860">
            <v>3.2335006222566741E-4</v>
          </cell>
        </row>
        <row r="861">
          <cell r="B861" t="str">
            <v>HPLGEO</v>
          </cell>
          <cell r="C861" t="str">
            <v>VAR_fin</v>
          </cell>
          <cell r="D861" t="str">
            <v>GEO</v>
          </cell>
          <cell r="J861">
            <v>2.1820048901298174E-4</v>
          </cell>
          <cell r="K861">
            <v>2.1845387896295295E-4</v>
          </cell>
          <cell r="L861">
            <v>2.1960960058185606E-4</v>
          </cell>
          <cell r="M861">
            <v>2.2068061645064016E-4</v>
          </cell>
          <cell r="N861">
            <v>2.5508803200323578E-4</v>
          </cell>
          <cell r="O861">
            <v>2.5997926315237166E-4</v>
          </cell>
          <cell r="P861">
            <v>3.8041183791254993E-4</v>
          </cell>
        </row>
        <row r="862">
          <cell r="B862" t="str">
            <v>HPLGEO</v>
          </cell>
          <cell r="C862" t="str">
            <v>VAR_ncap</v>
          </cell>
          <cell r="D862" t="str">
            <v>-</v>
          </cell>
          <cell r="J862">
            <v>1.08427746587894E-5</v>
          </cell>
          <cell r="K862">
            <v>5.3762422658076398E-8</v>
          </cell>
          <cell r="L862">
            <v>2.8271072651812498E-6</v>
          </cell>
          <cell r="M862">
            <v>1.3055871070953801E-7</v>
          </cell>
          <cell r="N862">
            <v>1.3388057934320901E-5</v>
          </cell>
          <cell r="O862">
            <v>2.8282737279384901E-7</v>
          </cell>
          <cell r="P862">
            <v>1.62494693577476E-5</v>
          </cell>
        </row>
        <row r="863">
          <cell r="B863" t="str">
            <v>HPLGEO</v>
          </cell>
          <cell r="C863" t="str">
            <v>VAR_cap</v>
          </cell>
          <cell r="D863" t="str">
            <v>-</v>
          </cell>
          <cell r="J863">
            <v>1.08427746587894E-5</v>
          </cell>
          <cell r="K863">
            <v>1.0896537081447499E-5</v>
          </cell>
          <cell r="L863">
            <v>1.37236443466287E-5</v>
          </cell>
          <cell r="M863">
            <v>1.2417584982696799E-5</v>
          </cell>
          <cell r="N863">
            <v>1.6399486332869701E-5</v>
          </cell>
          <cell r="O863">
            <v>1.66285512830055E-5</v>
          </cell>
          <cell r="P863">
            <v>3.0050913375571901E-5</v>
          </cell>
        </row>
        <row r="864">
          <cell r="B864" t="str">
            <v>CT_CWODBDSCCS</v>
          </cell>
          <cell r="C864" t="str">
            <v>VAR_fout</v>
          </cell>
          <cell r="D864" t="str">
            <v>CO2_O</v>
          </cell>
          <cell r="J864">
            <v>1.1402038869902155E-2</v>
          </cell>
          <cell r="K864">
            <v>1.5772433399753136E-2</v>
          </cell>
          <cell r="L864">
            <v>604.34642089720421</v>
          </cell>
          <cell r="M864">
            <v>657.08792733778716</v>
          </cell>
          <cell r="N864">
            <v>604.36660841420587</v>
          </cell>
          <cell r="O864">
            <v>657.04641224851468</v>
          </cell>
          <cell r="P864">
            <v>692.91093260344974</v>
          </cell>
        </row>
        <row r="865">
          <cell r="B865" t="str">
            <v>CT_CWODBDSCCS</v>
          </cell>
          <cell r="C865" t="str">
            <v>VAR_fout</v>
          </cell>
          <cell r="D865" t="str">
            <v>CO2</v>
          </cell>
          <cell r="J865">
            <v>-1.14020388699022E-2</v>
          </cell>
          <cell r="K865">
            <v>-1.5772433399753101E-2</v>
          </cell>
          <cell r="L865">
            <v>-604.34642089720398</v>
          </cell>
          <cell r="M865">
            <v>-657.08792733778603</v>
          </cell>
          <cell r="N865">
            <v>-604.36660841420598</v>
          </cell>
          <cell r="O865">
            <v>-657.046412248514</v>
          </cell>
          <cell r="P865">
            <v>-692.91093260344996</v>
          </cell>
        </row>
        <row r="866">
          <cell r="B866" t="str">
            <v>CT_CWODBDSCCS</v>
          </cell>
          <cell r="C866" t="str">
            <v>VAR_fout</v>
          </cell>
          <cell r="D866" t="str">
            <v>BDS</v>
          </cell>
          <cell r="J866">
            <v>6.379810899234785E-5</v>
          </cell>
          <cell r="K866">
            <v>8.8251885175395309E-5</v>
          </cell>
          <cell r="L866">
            <v>3.3815144176811569</v>
          </cell>
          <cell r="M866">
            <v>3.6766202680215749</v>
          </cell>
          <cell r="N866">
            <v>3.3816273733923836</v>
          </cell>
          <cell r="O866">
            <v>3.6763879776197932</v>
          </cell>
          <cell r="P866">
            <v>3.8770616119293742</v>
          </cell>
        </row>
        <row r="867">
          <cell r="B867" t="str">
            <v>CT_CWODBDSCCS</v>
          </cell>
          <cell r="C867" t="str">
            <v>VAR_fout</v>
          </cell>
          <cell r="D867" t="str">
            <v>LTH</v>
          </cell>
          <cell r="J867">
            <v>2.4881262507015604E-5</v>
          </cell>
          <cell r="K867">
            <v>3.4418235218404123E-5</v>
          </cell>
          <cell r="L867">
            <v>1.3187906228956499</v>
          </cell>
          <cell r="M867">
            <v>1.4338819045284104</v>
          </cell>
          <cell r="N867">
            <v>1.3188346756230278</v>
          </cell>
          <cell r="O867">
            <v>1.4337913112717171</v>
          </cell>
          <cell r="P867">
            <v>1.5120540286524535</v>
          </cell>
        </row>
        <row r="868">
          <cell r="B868" t="str">
            <v>CT_CWODBDSCCS</v>
          </cell>
          <cell r="C868" t="str">
            <v>VAR_fin</v>
          </cell>
          <cell r="D868" t="str">
            <v>CWOD</v>
          </cell>
          <cell r="J868">
            <v>1.8179271157369511E-4</v>
          </cell>
          <cell r="K868">
            <v>2.5147374680728886E-4</v>
          </cell>
          <cell r="L868">
            <v>9.6356253331824586</v>
          </cell>
          <cell r="M868">
            <v>10.476529453727462</v>
          </cell>
          <cell r="N868">
            <v>9.6359472004816062</v>
          </cell>
          <cell r="O868">
            <v>10.475867542227585</v>
          </cell>
          <cell r="P868">
            <v>11.047687063192759</v>
          </cell>
        </row>
        <row r="869">
          <cell r="B869" t="str">
            <v>CT_CWODBDSCCS</v>
          </cell>
          <cell r="C869" t="str">
            <v>VAR_fin</v>
          </cell>
          <cell r="D869" t="str">
            <v>CELC</v>
          </cell>
          <cell r="J869">
            <v>8.2345130677980445E-6</v>
          </cell>
          <cell r="K869">
            <v>1.1390796893709948E-5</v>
          </cell>
          <cell r="L869">
            <v>0.43645689662498943</v>
          </cell>
          <cell r="M869">
            <v>0.4745466303082132</v>
          </cell>
          <cell r="N869">
            <v>0.43647147598000319</v>
          </cell>
          <cell r="O869">
            <v>0.47451664825421191</v>
          </cell>
          <cell r="P869">
            <v>0.5004178809111699</v>
          </cell>
        </row>
        <row r="870">
          <cell r="B870" t="str">
            <v>CT_CWODBDSCCS</v>
          </cell>
          <cell r="C870" t="str">
            <v>VAR_ncap</v>
          </cell>
          <cell r="D870" t="str">
            <v>-</v>
          </cell>
          <cell r="J870">
            <v>1.34087455711881E-5</v>
          </cell>
          <cell r="K870">
            <v>1.2012527707820501E-6</v>
          </cell>
          <cell r="L870">
            <v>0.17540340869413401</v>
          </cell>
          <cell r="M870">
            <v>1.52354032438016E-2</v>
          </cell>
          <cell r="N870">
            <v>3.0332996662158601E-7</v>
          </cell>
          <cell r="O870">
            <v>1.99896598551707E-6</v>
          </cell>
          <cell r="P870">
            <v>0.185811082102667</v>
          </cell>
        </row>
        <row r="871">
          <cell r="B871" t="str">
            <v>CT_CWODBDSCCS</v>
          </cell>
          <cell r="C871" t="str">
            <v>VAR_cap</v>
          </cell>
          <cell r="D871" t="str">
            <v>-</v>
          </cell>
          <cell r="J871">
            <v>1.34087455711881E-5</v>
          </cell>
          <cell r="K871">
            <v>1.46099983419702E-5</v>
          </cell>
          <cell r="L871">
            <v>0.175418018692476</v>
          </cell>
          <cell r="M871">
            <v>0.19065164533878701</v>
          </cell>
          <cell r="N871">
            <v>0.19064031652067301</v>
          </cell>
          <cell r="O871">
            <v>0.19064111423388799</v>
          </cell>
          <cell r="P871">
            <v>0.20104878764242001</v>
          </cell>
        </row>
        <row r="872">
          <cell r="B872" t="str">
            <v>EHYD-PUM15</v>
          </cell>
          <cell r="C872" t="str">
            <v>VAR_fout</v>
          </cell>
          <cell r="D872" t="str">
            <v>ELC</v>
          </cell>
          <cell r="F872">
            <v>1.0308944593597951E-3</v>
          </cell>
          <cell r="G872">
            <v>1.2619631402026597E-3</v>
          </cell>
          <cell r="H872">
            <v>1.3716719179190117E-3</v>
          </cell>
          <cell r="I872">
            <v>1.2749727095507991E-3</v>
          </cell>
          <cell r="J872">
            <v>1.1772603699626832E-3</v>
          </cell>
          <cell r="K872">
            <v>1.4032725955925919E-3</v>
          </cell>
          <cell r="L872">
            <v>1.9227149842375082E-3</v>
          </cell>
          <cell r="M872">
            <v>1.7405413930257653E-3</v>
          </cell>
          <cell r="N872">
            <v>2.4432105560016387E-3</v>
          </cell>
          <cell r="O872">
            <v>2.3530205341198707E-3</v>
          </cell>
          <cell r="P872">
            <v>4.7611444073350998E-3</v>
          </cell>
        </row>
        <row r="873">
          <cell r="B873" t="str">
            <v>EHYD-PUM15</v>
          </cell>
          <cell r="C873" t="str">
            <v>VAR_fout</v>
          </cell>
          <cell r="D873" t="str">
            <v>AUX_PUMP_OUT</v>
          </cell>
          <cell r="F873">
            <v>1.0308944593597951E-3</v>
          </cell>
          <cell r="G873">
            <v>1.2619631402026597E-3</v>
          </cell>
          <cell r="H873">
            <v>1.3716719179190117E-3</v>
          </cell>
          <cell r="I873">
            <v>1.2749727095507991E-3</v>
          </cell>
          <cell r="J873">
            <v>1.1772603699626836E-3</v>
          </cell>
          <cell r="K873">
            <v>1.4032725955925919E-3</v>
          </cell>
          <cell r="L873">
            <v>1.9227149842375082E-3</v>
          </cell>
          <cell r="M873">
            <v>1.7405413930257653E-3</v>
          </cell>
          <cell r="N873">
            <v>2.4432105560016387E-3</v>
          </cell>
          <cell r="O873">
            <v>2.3530205341198707E-3</v>
          </cell>
          <cell r="P873">
            <v>4.7611444073350998E-3</v>
          </cell>
        </row>
        <row r="874">
          <cell r="B874" t="str">
            <v>EHYD-PUM15</v>
          </cell>
          <cell r="C874" t="str">
            <v>VAR_fin</v>
          </cell>
          <cell r="D874" t="str">
            <v>AUX_PUMP_IN</v>
          </cell>
          <cell r="F874">
            <v>1.2887149015481485E-3</v>
          </cell>
          <cell r="G874">
            <v>1.5775573966418518E-3</v>
          </cell>
          <cell r="H874">
            <v>1.7147098275111863E-3</v>
          </cell>
          <cell r="I874">
            <v>1.5937710772119984E-3</v>
          </cell>
          <cell r="J874">
            <v>1.4714294454649286E-3</v>
          </cell>
          <cell r="K874">
            <v>1.7539444236473892E-3</v>
          </cell>
          <cell r="L874">
            <v>2.4032456140677823E-3</v>
          </cell>
          <cell r="M874">
            <v>2.1755293431081884E-3</v>
          </cell>
          <cell r="N874">
            <v>3.0538648892530903E-3</v>
          </cell>
          <cell r="O874">
            <v>2.9411278108057324E-3</v>
          </cell>
          <cell r="P874">
            <v>5.951281246028747E-3</v>
          </cell>
        </row>
        <row r="875">
          <cell r="B875" t="str">
            <v>EHYD-PUM15</v>
          </cell>
          <cell r="C875" t="str">
            <v>VAR_fin</v>
          </cell>
          <cell r="D875" t="str">
            <v>ELC</v>
          </cell>
          <cell r="F875">
            <v>1.2887149015481485E-3</v>
          </cell>
          <cell r="G875">
            <v>1.5775573966418518E-3</v>
          </cell>
          <cell r="H875">
            <v>1.7147098275111863E-3</v>
          </cell>
          <cell r="I875">
            <v>1.5937710772119984E-3</v>
          </cell>
          <cell r="J875">
            <v>1.4714294454649286E-3</v>
          </cell>
          <cell r="K875">
            <v>1.7539444236473892E-3</v>
          </cell>
          <cell r="L875">
            <v>2.4032456140677823E-3</v>
          </cell>
          <cell r="M875">
            <v>2.1755293431081884E-3</v>
          </cell>
          <cell r="N875">
            <v>3.0538648892530903E-3</v>
          </cell>
          <cell r="O875">
            <v>2.9411278108057324E-3</v>
          </cell>
          <cell r="P875">
            <v>5.951281246028747E-3</v>
          </cell>
        </row>
        <row r="876">
          <cell r="B876" t="str">
            <v>EHYD-PUM15</v>
          </cell>
          <cell r="C876" t="str">
            <v>VAR_ncap</v>
          </cell>
          <cell r="D876" t="str">
            <v>-</v>
          </cell>
          <cell r="F876">
            <v>1.2880494618064999E-4</v>
          </cell>
          <cell r="G876">
            <v>5.5761839966964096E-7</v>
          </cell>
          <cell r="H876">
            <v>5.4808520604885295E-7</v>
          </cell>
          <cell r="I876">
            <v>4.6480937989336E-7</v>
          </cell>
          <cell r="J876">
            <v>4.8885011501236402E-5</v>
          </cell>
          <cell r="K876">
            <v>2.4747103210413599E-7</v>
          </cell>
          <cell r="L876">
            <v>5.1969871549542297E-5</v>
          </cell>
          <cell r="M876">
            <v>8.1738310518526402E-7</v>
          </cell>
          <cell r="N876">
            <v>2.2281464714336101E-4</v>
          </cell>
        </row>
        <row r="877">
          <cell r="B877" t="str">
            <v>EHYD-PUM15</v>
          </cell>
          <cell r="C877" t="str">
            <v>VAR_cap</v>
          </cell>
          <cell r="D877" t="str">
            <v>-</v>
          </cell>
          <cell r="F877">
            <v>1.2880494618064999E-4</v>
          </cell>
          <cell r="G877">
            <v>1.2880494618064999E-4</v>
          </cell>
          <cell r="H877">
            <v>1.2880494618064999E-4</v>
          </cell>
          <cell r="I877">
            <v>1.29494553295458E-4</v>
          </cell>
          <cell r="J877">
            <v>1.29910649786368E-4</v>
          </cell>
          <cell r="K877">
            <v>1.3794607830706801E-4</v>
          </cell>
          <cell r="L877">
            <v>1.7926047066749799E-4</v>
          </cell>
          <cell r="M877">
            <v>1.79469916766356E-4</v>
          </cell>
          <cell r="N877">
            <v>2.31674653712341E-4</v>
          </cell>
          <cell r="O877">
            <v>2.3229519635432899E-4</v>
          </cell>
          <cell r="P877">
            <v>4.55109843497691E-4</v>
          </cell>
        </row>
        <row r="878">
          <cell r="B878" t="str">
            <v>D-EWST</v>
          </cell>
          <cell r="C878" t="str">
            <v>VAR_fout</v>
          </cell>
          <cell r="D878" t="str">
            <v>CO2</v>
          </cell>
          <cell r="E878">
            <v>2266.2744655790302</v>
          </cell>
          <cell r="F878">
            <v>2235.40320035581</v>
          </cell>
          <cell r="G878">
            <v>2268.7805380529799</v>
          </cell>
          <cell r="H878">
            <v>2238.5108250164299</v>
          </cell>
          <cell r="I878">
            <v>2240.4529776814702</v>
          </cell>
          <cell r="J878">
            <v>2288.75886096473</v>
          </cell>
          <cell r="K878">
            <v>2291.74429395982</v>
          </cell>
          <cell r="L878">
            <v>2317.3899065038599</v>
          </cell>
          <cell r="M878">
            <v>2317.3896204255798</v>
          </cell>
          <cell r="N878">
            <v>2317.3897500063799</v>
          </cell>
          <cell r="O878">
            <v>2317.38965409106</v>
          </cell>
          <cell r="P878">
            <v>2317.3898160837098</v>
          </cell>
        </row>
        <row r="879">
          <cell r="B879" t="str">
            <v>D-EWST</v>
          </cell>
          <cell r="C879" t="str">
            <v>VAR_fout</v>
          </cell>
          <cell r="D879" t="str">
            <v>EWST</v>
          </cell>
          <cell r="E879">
            <v>48.842122102996285</v>
          </cell>
          <cell r="F879">
            <v>48.17679489405802</v>
          </cell>
          <cell r="G879">
            <v>48.896133432864694</v>
          </cell>
          <cell r="H879">
            <v>48.243767147978538</v>
          </cell>
          <cell r="I879">
            <v>48.285625180413383</v>
          </cell>
          <cell r="J879">
            <v>49.326699589757098</v>
          </cell>
          <cell r="K879">
            <v>49.391040818099633</v>
          </cell>
          <cell r="L879">
            <v>49.943747984996982</v>
          </cell>
          <cell r="M879">
            <v>49.943741819516774</v>
          </cell>
          <cell r="N879">
            <v>49.943744612206444</v>
          </cell>
          <cell r="O879">
            <v>49.943742545066044</v>
          </cell>
          <cell r="P879">
            <v>49.943746036286932</v>
          </cell>
        </row>
        <row r="880">
          <cell r="B880" t="str">
            <v>D-EWST</v>
          </cell>
          <cell r="C880" t="str">
            <v>VAR_fin</v>
          </cell>
          <cell r="D880" t="str">
            <v>WSTNREN</v>
          </cell>
          <cell r="E880">
            <v>24.421061051498171</v>
          </cell>
          <cell r="F880">
            <v>24.088396555558312</v>
          </cell>
          <cell r="G880">
            <v>24.448066142812234</v>
          </cell>
          <cell r="H880">
            <v>24.121883890263209</v>
          </cell>
          <cell r="I880">
            <v>24.142812259498562</v>
          </cell>
          <cell r="J880">
            <v>24.663349794878542</v>
          </cell>
          <cell r="K880">
            <v>24.695520409049816</v>
          </cell>
          <cell r="L880">
            <v>24.971873992498491</v>
          </cell>
          <cell r="M880">
            <v>24.971870909758398</v>
          </cell>
          <cell r="N880">
            <v>24.971872306103229</v>
          </cell>
          <cell r="O880">
            <v>24.971871272533019</v>
          </cell>
          <cell r="P880">
            <v>24.971873018143462</v>
          </cell>
        </row>
        <row r="881">
          <cell r="B881" t="str">
            <v>D-EWST</v>
          </cell>
          <cell r="C881" t="str">
            <v>VAR_fin</v>
          </cell>
          <cell r="D881" t="str">
            <v>WSTREN</v>
          </cell>
          <cell r="E881">
            <v>24.421061051498171</v>
          </cell>
          <cell r="F881">
            <v>24.088396555558312</v>
          </cell>
          <cell r="G881">
            <v>24.448066142812234</v>
          </cell>
          <cell r="H881">
            <v>24.121883890263209</v>
          </cell>
          <cell r="I881">
            <v>24.142812259498562</v>
          </cell>
          <cell r="J881">
            <v>24.663349794878542</v>
          </cell>
          <cell r="K881">
            <v>24.695520409049816</v>
          </cell>
          <cell r="L881">
            <v>24.971873992498491</v>
          </cell>
          <cell r="M881">
            <v>24.971870909758398</v>
          </cell>
          <cell r="N881">
            <v>24.971872306103229</v>
          </cell>
          <cell r="O881">
            <v>24.971871272533019</v>
          </cell>
          <cell r="P881">
            <v>24.971873018143462</v>
          </cell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39.729952061299372</v>
          </cell>
          <cell r="E4">
            <v>47.872553802954293</v>
          </cell>
          <cell r="F4">
            <v>25.058051100468706</v>
          </cell>
          <cell r="G4">
            <v>50.276310109330296</v>
          </cell>
          <cell r="H4">
            <v>70.406827039757573</v>
          </cell>
          <cell r="I4">
            <v>121.12549500075038</v>
          </cell>
          <cell r="J4">
            <v>156.18007768792918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1.3137582631986274E-2</v>
          </cell>
          <cell r="E5">
            <v>8.7147147373870235E-2</v>
          </cell>
          <cell r="F5">
            <v>4.7251204802251801</v>
          </cell>
          <cell r="G5">
            <v>45.26061858429739</v>
          </cell>
          <cell r="H5">
            <v>65.982854125773386</v>
          </cell>
          <cell r="I5">
            <v>113.8126296211861</v>
          </cell>
          <cell r="J5">
            <v>149.80247044100142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33.149960117803815</v>
          </cell>
          <cell r="E6">
            <v>27.641375260074177</v>
          </cell>
          <cell r="F6">
            <v>20.2772754506544</v>
          </cell>
          <cell r="G6">
            <v>4.9719126594568221</v>
          </cell>
          <cell r="H6">
            <v>4.3741610630709769</v>
          </cell>
          <cell r="I6">
            <v>7.2649030983277498</v>
          </cell>
          <cell r="J6">
            <v>6.2835649782368383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6.5668543608635748</v>
          </cell>
          <cell r="E7">
            <v>20.144031395506232</v>
          </cell>
          <cell r="F7">
            <v>5.5655169589129923E-2</v>
          </cell>
          <cell r="G7">
            <v>4.3778865576071753E-2</v>
          </cell>
          <cell r="H7">
            <v>4.9811850913162828E-2</v>
          </cell>
          <cell r="I7">
            <v>4.7962281236549734E-2</v>
          </cell>
          <cell r="J7">
            <v>9.404226869108781E-2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565.93597673386319</v>
          </cell>
          <cell r="E8">
            <v>1096.6314994239669</v>
          </cell>
          <cell r="F8">
            <v>1140.9251076681744</v>
          </cell>
          <cell r="G8">
            <v>1140.9251237779874</v>
          </cell>
          <cell r="H8">
            <v>1140.9250586438891</v>
          </cell>
          <cell r="I8">
            <v>1140.9249813098836</v>
          </cell>
          <cell r="J8">
            <v>1140.9250502246962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2.8210590968563086E-4</v>
          </cell>
          <cell r="F9">
            <v>8.853142528014217E-3</v>
          </cell>
          <cell r="G9">
            <v>0.78116566154026224</v>
          </cell>
          <cell r="H9">
            <v>1.1224953579295101</v>
          </cell>
          <cell r="I9">
            <v>1.1113804122493387</v>
          </cell>
          <cell r="J9">
            <v>1.2409859040248594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526.07728524629624</v>
          </cell>
          <cell r="E10">
            <v>1132.5291735616324</v>
          </cell>
          <cell r="F10">
            <v>1088.6110533395065</v>
          </cell>
          <cell r="G10">
            <v>1088.6110227046379</v>
          </cell>
          <cell r="H10">
            <v>1088.611064010357</v>
          </cell>
          <cell r="I10">
            <v>1088.6109327174306</v>
          </cell>
          <cell r="J10">
            <v>1088.6110523390189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20.590522977291073</v>
          </cell>
          <cell r="E11">
            <v>714.71846577879057</v>
          </cell>
          <cell r="F11">
            <v>715.07503879263027</v>
          </cell>
          <cell r="G11">
            <v>715.078742523031</v>
          </cell>
          <cell r="H11">
            <v>715.13117863676098</v>
          </cell>
          <cell r="I11">
            <v>715.08233239207016</v>
          </cell>
          <cell r="J11">
            <v>715.16939617383844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0.15795805165177637</v>
          </cell>
          <cell r="E12">
            <v>34.145971845859087</v>
          </cell>
          <cell r="F12">
            <v>37.981728902892769</v>
          </cell>
          <cell r="G12">
            <v>27.875289046011893</v>
          </cell>
          <cell r="H12">
            <v>26.570998785753375</v>
          </cell>
          <cell r="I12">
            <v>37.981895068175938</v>
          </cell>
          <cell r="J12">
            <v>37.984763537960511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2.7687450592620956E-3</v>
          </cell>
          <cell r="E13">
            <v>3.7919351035619773E-3</v>
          </cell>
          <cell r="F13">
            <v>1.993066792736084E-2</v>
          </cell>
          <cell r="G13">
            <v>2.0065116842714534E-2</v>
          </cell>
          <cell r="H13">
            <v>1.6000595539816441E-2</v>
          </cell>
          <cell r="I13">
            <v>1.7784296312843822E-2</v>
          </cell>
          <cell r="J13">
            <v>2.1937513434534862E-2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748.90868462836386</v>
          </cell>
          <cell r="E14">
            <v>1051.8001190498776</v>
          </cell>
          <cell r="F14">
            <v>1222.3412856790035</v>
          </cell>
          <cell r="G14">
            <v>1222.0736595346675</v>
          </cell>
          <cell r="H14">
            <v>1222.3419276680534</v>
          </cell>
          <cell r="I14">
            <v>1216.9641366625528</v>
          </cell>
          <cell r="J14">
            <v>1222.3424472934773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8.3175014107973483E-2</v>
          </cell>
          <cell r="E15">
            <v>20.304807769226006</v>
          </cell>
          <cell r="F15">
            <v>163.77454806421639</v>
          </cell>
          <cell r="G15">
            <v>186.7124175049631</v>
          </cell>
          <cell r="H15">
            <v>190.48432336520617</v>
          </cell>
          <cell r="I15">
            <v>190.48092641181043</v>
          </cell>
          <cell r="J15">
            <v>190.38538800596487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3.4229164592414013E-2</v>
          </cell>
          <cell r="E16">
            <v>882.48961824151854</v>
          </cell>
          <cell r="F16">
            <v>1031.8772135799616</v>
          </cell>
          <cell r="G16">
            <v>1031.8785628494645</v>
          </cell>
          <cell r="H16">
            <v>1031.8797484815116</v>
          </cell>
          <cell r="I16">
            <v>1031.8801096544662</v>
          </cell>
          <cell r="J16">
            <v>1031.8808627705112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361.03739975234095</v>
          </cell>
          <cell r="G17">
            <v>780.75669638631734</v>
          </cell>
          <cell r="H17">
            <v>846.53900017352623</v>
          </cell>
          <cell r="I17">
            <v>952.8549252274363</v>
          </cell>
          <cell r="J17">
            <v>1015.6507610659054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1.5495858377724417E-2</v>
          </cell>
          <cell r="E18">
            <v>2.141914396752127E-2</v>
          </cell>
          <cell r="F18">
            <v>4.9364252461976274E-2</v>
          </cell>
          <cell r="G18">
            <v>5.2293942647455426E-2</v>
          </cell>
          <cell r="H18">
            <v>4.9023378174811887E-2</v>
          </cell>
          <cell r="I18">
            <v>4.935233051064021E-2</v>
          </cell>
          <cell r="J18">
            <v>7.5598118360245964E-2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7.39054788850293E-3</v>
          </cell>
          <cell r="G19">
            <v>8.2328480069423851E-3</v>
          </cell>
          <cell r="H19">
            <v>7.6516681738535638E-3</v>
          </cell>
          <cell r="I19">
            <v>9.3164296302706544E-3</v>
          </cell>
          <cell r="J19">
            <v>1.3247476353176248E-2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1.1714417104722657E-3</v>
          </cell>
          <cell r="E20">
            <v>1.3437994592366833E-3</v>
          </cell>
          <cell r="F20">
            <v>3.1852225622784284E-3</v>
          </cell>
          <cell r="G20">
            <v>1.4743297226907021E-3</v>
          </cell>
          <cell r="H20">
            <v>3.7491159242565549E-3</v>
          </cell>
          <cell r="I20">
            <v>1.9633915874240171E-3</v>
          </cell>
          <cell r="J20">
            <v>6.4832736636923401E-3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3.1281848306832982E-3</v>
          </cell>
          <cell r="E21">
            <v>5.3190583188554843E-3</v>
          </cell>
          <cell r="F21">
            <v>402.74427811436823</v>
          </cell>
          <cell r="G21">
            <v>561.89458199519822</v>
          </cell>
          <cell r="H21">
            <v>1672.6245039674159</v>
          </cell>
          <cell r="I21">
            <v>2292.7735383755939</v>
          </cell>
          <cell r="J21">
            <v>2882.1479728642357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1.1402038869902155E-2</v>
          </cell>
          <cell r="E22">
            <v>1.5772433399753136E-2</v>
          </cell>
          <cell r="F22">
            <v>604.34642089720421</v>
          </cell>
          <cell r="G22">
            <v>657.08792733778716</v>
          </cell>
          <cell r="H22">
            <v>604.36660841420587</v>
          </cell>
          <cell r="I22">
            <v>657.04641224851468</v>
          </cell>
          <cell r="J22">
            <v>692.91093260344974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1861.8116988649717</v>
          </cell>
          <cell r="E23">
            <v>4932.655669945927</v>
          </cell>
          <cell r="F23">
            <v>6768.7890864665178</v>
          </cell>
          <cell r="G23">
            <v>7413.7476891497017</v>
          </cell>
          <cell r="H23">
            <v>8540.6598027263335</v>
          </cell>
          <cell r="I23">
            <v>9325.7792562962895</v>
          </cell>
          <cell r="J23">
            <v>10019.353647775883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833.33377517596603</v>
          </cell>
          <cell r="E24">
            <v>70.828342222571862</v>
          </cell>
          <cell r="F24">
            <v>436.53359781301435</v>
          </cell>
          <cell r="G24">
            <v>1056.2726950697504</v>
          </cell>
          <cell r="H24">
            <v>2163.0542759587152</v>
          </cell>
          <cell r="I24">
            <v>2897.4548305826556</v>
          </cell>
          <cell r="J24">
            <v>3555.9743327191063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833.33377517596603</v>
          </cell>
          <cell r="E25">
            <v>70.828342222571862</v>
          </cell>
          <cell r="F25">
            <v>436.53359781301435</v>
          </cell>
          <cell r="G25">
            <v>1056.2726950697504</v>
          </cell>
          <cell r="H25">
            <v>2163.0542759587152</v>
          </cell>
          <cell r="I25">
            <v>2897.4548305826556</v>
          </cell>
          <cell r="J25">
            <v>3555.9743327191063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D26">
            <v>988.74797162770744</v>
          </cell>
          <cell r="E26">
            <v>4813.9547739203945</v>
          </cell>
          <cell r="F26">
            <v>6307.1974375530244</v>
          </cell>
          <cell r="G26">
            <v>6307.1986839706278</v>
          </cell>
          <cell r="H26">
            <v>6307.1986997278609</v>
          </cell>
          <cell r="I26">
            <v>6307.1989307128815</v>
          </cell>
          <cell r="J26">
            <v>6307.1992373688581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D27">
            <v>988.74797162770744</v>
          </cell>
          <cell r="E27">
            <v>4813.9547739203945</v>
          </cell>
          <cell r="F27">
            <v>6307.1974375530244</v>
          </cell>
          <cell r="G27">
            <v>6307.1986839706278</v>
          </cell>
          <cell r="H27">
            <v>6307.1986997278609</v>
          </cell>
          <cell r="I27">
            <v>6307.1989307128815</v>
          </cell>
          <cell r="J27">
            <v>6307.1992373688581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5.2999180121765503</v>
          </cell>
          <cell r="H4">
            <v>18.511780481799601</v>
          </cell>
          <cell r="I4">
            <v>38.847277294755102</v>
          </cell>
          <cell r="J4">
            <v>68.6590643381371</v>
          </cell>
          <cell r="K4">
            <v>93.853176733399906</v>
          </cell>
          <cell r="L4">
            <v>93.853179732658901</v>
          </cell>
          <cell r="M4">
            <v>94.908928234091306</v>
          </cell>
          <cell r="N4">
            <v>96.620359049387204</v>
          </cell>
          <cell r="O4">
            <v>98.328923451121398</v>
          </cell>
        </row>
        <row r="5">
          <cell r="A5" t="str">
            <v>EXPELC_DE</v>
          </cell>
          <cell r="C5" t="str">
            <v>ELC_E-DE</v>
          </cell>
          <cell r="D5">
            <v>26.49297994590323</v>
          </cell>
          <cell r="E5">
            <v>2.149047265285105E-4</v>
          </cell>
          <cell r="F5">
            <v>2.43534326037177E-4</v>
          </cell>
          <cell r="G5">
            <v>4.7579742518054363E-4</v>
          </cell>
          <cell r="H5">
            <v>3.550644749452133E-4</v>
          </cell>
          <cell r="I5">
            <v>2.4338508562217663E-4</v>
          </cell>
          <cell r="J5">
            <v>2.0892776311168905E-4</v>
          </cell>
          <cell r="K5">
            <v>1.7752758830582227E-4</v>
          </cell>
          <cell r="L5">
            <v>1.1704511960839875E-4</v>
          </cell>
          <cell r="M5">
            <v>1.9185119099455266E-4</v>
          </cell>
          <cell r="N5">
            <v>1.867827800113088E-4</v>
          </cell>
          <cell r="O5">
            <v>3.8075119232399958E-4</v>
          </cell>
        </row>
        <row r="6">
          <cell r="A6" t="str">
            <v>IMPDSL</v>
          </cell>
          <cell r="C6" t="str">
            <v>DSL</v>
          </cell>
          <cell r="D6">
            <v>118.54017431580975</v>
          </cell>
          <cell r="E6">
            <v>111.88029040244545</v>
          </cell>
          <cell r="F6">
            <v>95.747493231736584</v>
          </cell>
          <cell r="G6">
            <v>63.187673594630525</v>
          </cell>
          <cell r="H6">
            <v>36.717545112776044</v>
          </cell>
          <cell r="I6">
            <v>24.786676230434804</v>
          </cell>
          <cell r="J6">
            <v>11.198223128791</v>
          </cell>
          <cell r="L6">
            <v>1.9265255397147646E-4</v>
          </cell>
          <cell r="M6">
            <v>2.2296538901967337E-4</v>
          </cell>
          <cell r="N6">
            <v>1.8742713079334623E-4</v>
          </cell>
          <cell r="O6">
            <v>3.5373175481219412E-4</v>
          </cell>
        </row>
        <row r="7">
          <cell r="A7" t="str">
            <v>IMPH2</v>
          </cell>
          <cell r="C7" t="str">
            <v>H2</v>
          </cell>
          <cell r="I7">
            <v>3.9367035488014164</v>
          </cell>
          <cell r="J7">
            <v>3.9367065217305082</v>
          </cell>
          <cell r="K7">
            <v>4.3232755612818146</v>
          </cell>
          <cell r="L7">
            <v>4.0126838913574465</v>
          </cell>
          <cell r="M7">
            <v>5.2593120616409736</v>
          </cell>
          <cell r="N7">
            <v>4.1864631395903826</v>
          </cell>
          <cell r="O7">
            <v>4.220600091600609</v>
          </cell>
        </row>
        <row r="8">
          <cell r="A8" t="str">
            <v>IMPELC_AT</v>
          </cell>
          <cell r="C8" t="str">
            <v>ELC_I-AT</v>
          </cell>
          <cell r="D8">
            <v>15.013806271030196</v>
          </cell>
          <cell r="E8">
            <v>9.0274193275196053E-3</v>
          </cell>
          <cell r="F8">
            <v>5.4589912905276582E-3</v>
          </cell>
          <cell r="G8">
            <v>7.6074325666293449E-3</v>
          </cell>
          <cell r="H8">
            <v>2.4438580200175945E-3</v>
          </cell>
          <cell r="I8">
            <v>3.90547767985864E-3</v>
          </cell>
          <cell r="J8">
            <v>0.41626246817487811</v>
          </cell>
          <cell r="K8">
            <v>2.9996696620955059</v>
          </cell>
          <cell r="L8">
            <v>6.1159728791366712</v>
          </cell>
          <cell r="M8">
            <v>10.529833368900583</v>
          </cell>
          <cell r="N8">
            <v>10.948232864043964</v>
          </cell>
          <cell r="O8">
            <v>10.24829293683166</v>
          </cell>
        </row>
        <row r="9">
          <cell r="A9" t="str">
            <v>IMPELC_AT</v>
          </cell>
          <cell r="C9" t="str">
            <v>ELCS</v>
          </cell>
          <cell r="D9">
            <v>15.013806271030196</v>
          </cell>
          <cell r="E9">
            <v>9.0274193275196053E-3</v>
          </cell>
          <cell r="F9">
            <v>5.4589912905276582E-3</v>
          </cell>
          <cell r="G9">
            <v>7.6074325666293449E-3</v>
          </cell>
          <cell r="H9">
            <v>2.4438580200175945E-3</v>
          </cell>
          <cell r="I9">
            <v>3.90547767985864E-3</v>
          </cell>
          <cell r="J9">
            <v>0.41626246817487811</v>
          </cell>
          <cell r="K9">
            <v>2.9996696620955059</v>
          </cell>
          <cell r="L9">
            <v>6.1159728791366712</v>
          </cell>
          <cell r="M9">
            <v>10.529833368900583</v>
          </cell>
          <cell r="N9">
            <v>10.948232864043964</v>
          </cell>
          <cell r="O9">
            <v>10.24829293683166</v>
          </cell>
        </row>
        <row r="10">
          <cell r="A10" t="str">
            <v>IMPELC_FR</v>
          </cell>
          <cell r="C10" t="str">
            <v>ELC_I-FR</v>
          </cell>
          <cell r="D10">
            <v>28.948621781932385</v>
          </cell>
          <cell r="E10">
            <v>21.535305971480231</v>
          </cell>
          <cell r="F10">
            <v>26.779105195273559</v>
          </cell>
          <cell r="G10">
            <v>15.253270743198303</v>
          </cell>
          <cell r="H10">
            <v>25.246604912232705</v>
          </cell>
          <cell r="I10">
            <v>31.468738767099396</v>
          </cell>
          <cell r="J10">
            <v>38.254371078214291</v>
          </cell>
          <cell r="K10">
            <v>50.163419932057963</v>
          </cell>
          <cell r="L10">
            <v>50.021256668790961</v>
          </cell>
          <cell r="M10">
            <v>50.156674734755882</v>
          </cell>
          <cell r="N10">
            <v>49.837205227088724</v>
          </cell>
          <cell r="O10">
            <v>49.418066964328112</v>
          </cell>
        </row>
        <row r="11">
          <cell r="A11" t="str">
            <v>IMPELC_FR</v>
          </cell>
          <cell r="C11" t="str">
            <v>ELCS</v>
          </cell>
          <cell r="D11">
            <v>28.948621781932385</v>
          </cell>
          <cell r="E11">
            <v>21.535305971480231</v>
          </cell>
          <cell r="F11">
            <v>26.779105195273559</v>
          </cell>
          <cell r="G11">
            <v>15.253270743198303</v>
          </cell>
          <cell r="H11">
            <v>25.246604912232705</v>
          </cell>
          <cell r="I11">
            <v>31.468738767099396</v>
          </cell>
          <cell r="J11">
            <v>38.254371078214291</v>
          </cell>
          <cell r="K11">
            <v>50.163419932057963</v>
          </cell>
          <cell r="L11">
            <v>50.021256668790961</v>
          </cell>
          <cell r="M11">
            <v>50.156674734755882</v>
          </cell>
          <cell r="N11">
            <v>49.837205227088724</v>
          </cell>
          <cell r="O11">
            <v>49.418066964328112</v>
          </cell>
        </row>
        <row r="12">
          <cell r="A12" t="str">
            <v>RNWHYDR1</v>
          </cell>
          <cell r="C12" t="str">
            <v>HYDR</v>
          </cell>
          <cell r="D12">
            <v>66.632400717738733</v>
          </cell>
          <cell r="E12">
            <v>55.763999850062191</v>
          </cell>
          <cell r="F12">
            <v>65.551949920370504</v>
          </cell>
          <cell r="G12">
            <v>64.716761440957413</v>
          </cell>
          <cell r="H12">
            <v>63.735119460317527</v>
          </cell>
          <cell r="I12">
            <v>62.650465174092446</v>
          </cell>
          <cell r="J12">
            <v>61.566140777129156</v>
          </cell>
          <cell r="K12">
            <v>60.481403180176756</v>
          </cell>
          <cell r="L12">
            <v>60.481397233851439</v>
          </cell>
          <cell r="M12">
            <v>60.48112837113873</v>
          </cell>
          <cell r="N12">
            <v>60.481128912768924</v>
          </cell>
          <cell r="O12">
            <v>60.48113120411881</v>
          </cell>
        </row>
        <row r="13">
          <cell r="A13" t="str">
            <v>EXPELC_IT</v>
          </cell>
          <cell r="C13" t="str">
            <v>ELC_E-IT</v>
          </cell>
          <cell r="D13">
            <v>71.694108079340836</v>
          </cell>
          <cell r="E13">
            <v>35.682466190195449</v>
          </cell>
          <cell r="F13">
            <v>64.429533108351436</v>
          </cell>
          <cell r="G13">
            <v>68.469754520710723</v>
          </cell>
          <cell r="H13">
            <v>45.209453395737327</v>
          </cell>
          <cell r="I13">
            <v>28.620151883437821</v>
          </cell>
          <cell r="J13">
            <v>25.086853053741503</v>
          </cell>
          <cell r="K13">
            <v>28.311513097459219</v>
          </cell>
          <cell r="L13">
            <v>29.036742629633448</v>
          </cell>
          <cell r="M13">
            <v>25.043715374307386</v>
          </cell>
          <cell r="N13">
            <v>26.829958582836639</v>
          </cell>
          <cell r="O13">
            <v>30.247659808322005</v>
          </cell>
        </row>
        <row r="14">
          <cell r="A14" t="str">
            <v>IMPLNG</v>
          </cell>
          <cell r="C14" t="str">
            <v>LBIO</v>
          </cell>
          <cell r="G14">
            <v>2.135424758126117</v>
          </cell>
          <cell r="H14">
            <v>2.1350790330239215</v>
          </cell>
          <cell r="I14">
            <v>2.1352580809485864</v>
          </cell>
          <cell r="J14">
            <v>2.1350623436879563</v>
          </cell>
          <cell r="K14">
            <v>2.1350812169312108</v>
          </cell>
          <cell r="L14">
            <v>2.1352054475511708</v>
          </cell>
          <cell r="M14">
            <v>2.1343421989968947</v>
          </cell>
          <cell r="N14">
            <v>1.9208403016431497E-3</v>
          </cell>
          <cell r="O14">
            <v>3.9458596164379392E-3</v>
          </cell>
        </row>
        <row r="15">
          <cell r="A15" t="str">
            <v>IMPLNG</v>
          </cell>
          <cell r="C15" t="str">
            <v>LNGA</v>
          </cell>
          <cell r="G15">
            <v>2.7505595818846408E-4</v>
          </cell>
          <cell r="H15">
            <v>6.2027824912010675E-4</v>
          </cell>
          <cell r="I15">
            <v>4.417787040065708E-4</v>
          </cell>
          <cell r="J15">
            <v>6.3663679505816318E-4</v>
          </cell>
          <cell r="K15">
            <v>6.1933213151472944E-4</v>
          </cell>
          <cell r="L15">
            <v>4.9425563667841483E-4</v>
          </cell>
          <cell r="M15">
            <v>1.3531180266427108E-3</v>
          </cell>
          <cell r="N15">
            <v>2.0725320847730568E-3</v>
          </cell>
          <cell r="O15">
            <v>4.2347913602520069E-3</v>
          </cell>
        </row>
        <row r="16">
          <cell r="A16" t="str">
            <v>IMPURN1</v>
          </cell>
          <cell r="C16" t="str">
            <v>URN</v>
          </cell>
          <cell r="D16">
            <v>250.94817935729432</v>
          </cell>
          <cell r="E16">
            <v>254.39249052522783</v>
          </cell>
          <cell r="F16">
            <v>224.186742365149</v>
          </cell>
          <cell r="G16">
            <v>221.53741238728449</v>
          </cell>
          <cell r="H16">
            <v>190.49606671597073</v>
          </cell>
          <cell r="I16">
            <v>100.03524111686463</v>
          </cell>
          <cell r="J16">
            <v>67.203831430721024</v>
          </cell>
          <cell r="K16">
            <v>123.24251710478926</v>
          </cell>
          <cell r="L16">
            <v>123.44098821001772</v>
          </cell>
          <cell r="M16">
            <v>123.47766497024688</v>
          </cell>
          <cell r="N16">
            <v>123.47919382866576</v>
          </cell>
          <cell r="O16">
            <v>123.48158081507572</v>
          </cell>
        </row>
        <row r="17">
          <cell r="A17" t="str">
            <v>EXPELC_AT</v>
          </cell>
          <cell r="C17" t="str">
            <v>ELC_E-AT</v>
          </cell>
          <cell r="D17">
            <v>6.229556007379851</v>
          </cell>
          <cell r="E17">
            <v>3.9170779239895969E-4</v>
          </cell>
          <cell r="F17">
            <v>4.9469746364853699E-4</v>
          </cell>
          <cell r="G17">
            <v>1.2853689422168116E-4</v>
          </cell>
          <cell r="H17">
            <v>1.8368491982258465E-4</v>
          </cell>
          <cell r="I17">
            <v>1.7104512582625804E-4</v>
          </cell>
          <cell r="J17">
            <v>8.7698151469180148E-5</v>
          </cell>
          <cell r="K17">
            <v>8.2073785183404472E-5</v>
          </cell>
          <cell r="L17">
            <v>7.1901192419038929E-5</v>
          </cell>
          <cell r="M17">
            <v>8.3868848782259447E-5</v>
          </cell>
          <cell r="N17">
            <v>7.9321762563147754E-5</v>
          </cell>
          <cell r="O17">
            <v>1.3088958389019718E-4</v>
          </cell>
        </row>
        <row r="18">
          <cell r="A18" t="str">
            <v>EXPELC_FR</v>
          </cell>
          <cell r="C18" t="str">
            <v>ELC_E-FR</v>
          </cell>
          <cell r="D18">
            <v>12.753359252840198</v>
          </cell>
          <cell r="E18">
            <v>2.881103740116172E-4</v>
          </cell>
          <cell r="F18">
            <v>2.9323028028231614E-4</v>
          </cell>
          <cell r="G18">
            <v>2.9879556999710179E-4</v>
          </cell>
          <cell r="H18">
            <v>2.5865687658540275E-4</v>
          </cell>
          <cell r="I18">
            <v>1.7777194151132815E-4</v>
          </cell>
          <cell r="J18">
            <v>1.7907966705294664E-4</v>
          </cell>
          <cell r="K18">
            <v>2.4640585498702903E-4</v>
          </cell>
          <cell r="L18">
            <v>2.0815438681582414E-4</v>
          </cell>
          <cell r="M18">
            <v>2.6774768561023914E-4</v>
          </cell>
          <cell r="N18">
            <v>2.4986914095648737E-4</v>
          </cell>
          <cell r="O18">
            <v>5.0186534183834885E-4</v>
          </cell>
        </row>
        <row r="19">
          <cell r="A19" t="str">
            <v>RNWWND1</v>
          </cell>
          <cell r="C19" t="str">
            <v>WND</v>
          </cell>
          <cell r="D19">
            <v>0.52214397332805973</v>
          </cell>
          <cell r="E19">
            <v>0.54342893904295764</v>
          </cell>
          <cell r="F19">
            <v>0.50129309789236476</v>
          </cell>
          <cell r="G19">
            <v>0.84531921940206378</v>
          </cell>
          <cell r="H19">
            <v>0.87512264165951925</v>
          </cell>
          <cell r="I19">
            <v>0.87512262366968996</v>
          </cell>
          <cell r="J19">
            <v>0.87512309748108241</v>
          </cell>
          <cell r="K19">
            <v>0.87512073464934637</v>
          </cell>
          <cell r="L19">
            <v>0.87512378014546255</v>
          </cell>
          <cell r="M19">
            <v>0.87512274714449811</v>
          </cell>
          <cell r="N19">
            <v>0.87512368934757323</v>
          </cell>
          <cell r="O19">
            <v>0.87511658240821433</v>
          </cell>
        </row>
        <row r="20">
          <cell r="A20" t="str">
            <v>RNWWND2</v>
          </cell>
          <cell r="C20" t="str">
            <v>WND</v>
          </cell>
          <cell r="D20">
            <v>6.5675752991656441E-4</v>
          </cell>
          <cell r="E20">
            <v>6.5781623641127866E-4</v>
          </cell>
          <cell r="F20">
            <v>6.6115300566675075E-4</v>
          </cell>
          <cell r="G20">
            <v>9.9264893872543706E-4</v>
          </cell>
          <cell r="H20">
            <v>3.4190108846181354E-3</v>
          </cell>
          <cell r="I20">
            <v>3.7837759270447253E-3</v>
          </cell>
          <cell r="J20">
            <v>9.8043244901014487E-2</v>
          </cell>
          <cell r="K20">
            <v>9.7858044653453533E-2</v>
          </cell>
          <cell r="L20">
            <v>9.8210554167378242E-2</v>
          </cell>
          <cell r="M20">
            <v>9.6887354567181005E-2</v>
          </cell>
          <cell r="N20">
            <v>9.4835177600517309E-2</v>
          </cell>
          <cell r="O20">
            <v>9.480630116499518E-2</v>
          </cell>
        </row>
        <row r="21">
          <cell r="A21" t="str">
            <v>RNWMNR1</v>
          </cell>
          <cell r="C21" t="str">
            <v>MNR</v>
          </cell>
          <cell r="D21">
            <v>3.7980814976110695</v>
          </cell>
          <cell r="E21">
            <v>10.146267677902323</v>
          </cell>
          <cell r="F21">
            <v>12.540217177672304</v>
          </cell>
          <cell r="G21">
            <v>12.540425955564947</v>
          </cell>
          <cell r="H21">
            <v>12.540427106885545</v>
          </cell>
          <cell r="I21">
            <v>12.540423621980162</v>
          </cell>
          <cell r="J21">
            <v>12.540424060883941</v>
          </cell>
          <cell r="K21">
            <v>12.540423528895177</v>
          </cell>
          <cell r="L21">
            <v>12.540425262143668</v>
          </cell>
          <cell r="M21">
            <v>12.540423662432694</v>
          </cell>
          <cell r="N21">
            <v>12.540424454005725</v>
          </cell>
          <cell r="O21">
            <v>12.540421766683215</v>
          </cell>
        </row>
        <row r="22">
          <cell r="A22" t="str">
            <v>RNWWND3</v>
          </cell>
          <cell r="C22" t="str">
            <v>WND</v>
          </cell>
          <cell r="D22">
            <v>4.6270844678579688E-4</v>
          </cell>
          <cell r="E22">
            <v>4.6323054591360249E-4</v>
          </cell>
          <cell r="F22">
            <v>4.6550420991945822E-4</v>
          </cell>
          <cell r="G22">
            <v>4.7923454944374185E-4</v>
          </cell>
          <cell r="H22">
            <v>1.386207029025947E-3</v>
          </cell>
          <cell r="I22">
            <v>1.297131435647788E-3</v>
          </cell>
          <cell r="J22">
            <v>2.7201739575129762E-3</v>
          </cell>
          <cell r="K22">
            <v>2.7637925193115275E-3</v>
          </cell>
          <cell r="L22">
            <v>2.6922751360808988E-3</v>
          </cell>
          <cell r="M22">
            <v>3.0594014622515237E-3</v>
          </cell>
          <cell r="N22">
            <v>4.1611425776951916E-3</v>
          </cell>
          <cell r="O22">
            <v>4.1320024336254021E-3</v>
          </cell>
        </row>
        <row r="23">
          <cell r="A23" t="str">
            <v>RNWMNR2</v>
          </cell>
          <cell r="C23" t="str">
            <v>MNR</v>
          </cell>
          <cell r="I23">
            <v>3.9454758986982759E-3</v>
          </cell>
          <cell r="J23">
            <v>3.9951282603009532E-3</v>
          </cell>
          <cell r="K23">
            <v>6.2701776905044806</v>
          </cell>
          <cell r="L23">
            <v>6.2702102936246344</v>
          </cell>
          <cell r="M23">
            <v>6.2701896057960704</v>
          </cell>
          <cell r="N23">
            <v>6.2702045053536439</v>
          </cell>
          <cell r="O23">
            <v>6.2701548615505809</v>
          </cell>
        </row>
        <row r="24">
          <cell r="A24" t="str">
            <v>RNWWND4</v>
          </cell>
          <cell r="C24" t="str">
            <v>WND</v>
          </cell>
          <cell r="D24">
            <v>4.395010312462897E-4</v>
          </cell>
          <cell r="E24">
            <v>4.3997284228098862E-4</v>
          </cell>
          <cell r="F24">
            <v>4.420112833904189E-4</v>
          </cell>
          <cell r="G24">
            <v>4.5458317911438765E-4</v>
          </cell>
          <cell r="H24">
            <v>1.2189897620544651E-3</v>
          </cell>
          <cell r="I24">
            <v>1.1360556094319341E-3</v>
          </cell>
          <cell r="J24">
            <v>2.2145386954053763E-3</v>
          </cell>
          <cell r="K24">
            <v>2.2663358834366758E-3</v>
          </cell>
          <cell r="L24">
            <v>2.1129130351115557E-3</v>
          </cell>
          <cell r="M24">
            <v>2.6435355719108301E-3</v>
          </cell>
          <cell r="N24">
            <v>3.4562216531907513E-3</v>
          </cell>
          <cell r="O24">
            <v>3.4229967739993761E-3</v>
          </cell>
        </row>
        <row r="25">
          <cell r="A25" t="str">
            <v>RNWMNR3</v>
          </cell>
          <cell r="C25" t="str">
            <v>MNR</v>
          </cell>
          <cell r="I25">
            <v>4.8963424418757616E-4</v>
          </cell>
          <cell r="J25">
            <v>4.5617218350312049E-4</v>
          </cell>
          <cell r="K25">
            <v>1.3683326720904296E-3</v>
          </cell>
          <cell r="L25">
            <v>1.3378391963448804E-3</v>
          </cell>
          <cell r="M25">
            <v>1.4625316400782896E-3</v>
          </cell>
          <cell r="N25">
            <v>1.4568160966639352E-3</v>
          </cell>
          <cell r="O25">
            <v>3.0596149648232868E-3</v>
          </cell>
        </row>
        <row r="26">
          <cell r="A26" t="str">
            <v>IMPLFO1</v>
          </cell>
          <cell r="C26" t="str">
            <v>LFO</v>
          </cell>
          <cell r="D26">
            <v>101.73276532532927</v>
          </cell>
          <cell r="E26">
            <v>88.628885331629618</v>
          </cell>
          <cell r="F26">
            <v>85.059956220384237</v>
          </cell>
          <cell r="G26">
            <v>66.927360498148587</v>
          </cell>
          <cell r="H26">
            <v>40.67682797634378</v>
          </cell>
          <cell r="I26">
            <v>24.323368235356618</v>
          </cell>
          <cell r="J26">
            <v>10.432586619219833</v>
          </cell>
          <cell r="L26">
            <v>8.0612331594472446E-3</v>
          </cell>
          <cell r="M26">
            <v>8.9426594186078016E-3</v>
          </cell>
          <cell r="N26">
            <v>6.6738145024133836E-3</v>
          </cell>
          <cell r="O26">
            <v>1.1820609445647421E-2</v>
          </cell>
        </row>
        <row r="27">
          <cell r="A27" t="str">
            <v>RNWWND5</v>
          </cell>
          <cell r="C27" t="str">
            <v>WND</v>
          </cell>
          <cell r="D27">
            <v>3.0269114525709423E-4</v>
          </cell>
          <cell r="E27">
            <v>3.0266853700288218E-4</v>
          </cell>
          <cell r="F27">
            <v>3.0348407324233865E-4</v>
          </cell>
          <cell r="G27">
            <v>3.1078042823141461E-4</v>
          </cell>
          <cell r="H27">
            <v>5.7926547147557996E-4</v>
          </cell>
          <cell r="I27">
            <v>5.1902793989608634E-4</v>
          </cell>
          <cell r="J27">
            <v>7.8191466245543608E-4</v>
          </cell>
          <cell r="K27">
            <v>8.8714661697291851E-4</v>
          </cell>
          <cell r="L27">
            <v>7.5715986499757181E-4</v>
          </cell>
          <cell r="M27">
            <v>1.2487462721777951E-3</v>
          </cell>
          <cell r="N27">
            <v>1.3880571103683415E-3</v>
          </cell>
          <cell r="O27">
            <v>1.4966243250336957E-3</v>
          </cell>
        </row>
        <row r="28">
          <cell r="A28" t="str">
            <v>IMPBNGA</v>
          </cell>
          <cell r="C28" t="str">
            <v>BIO</v>
          </cell>
          <cell r="E28">
            <v>0.51650021362921117</v>
          </cell>
          <cell r="F28">
            <v>1.1671414430131546</v>
          </cell>
          <cell r="G28">
            <v>2.231413519750221</v>
          </cell>
          <cell r="H28">
            <v>3.7951786418449256</v>
          </cell>
          <cell r="I28">
            <v>6.0928622546324442</v>
          </cell>
          <cell r="J28">
            <v>9.4689131951662979</v>
          </cell>
          <cell r="K28">
            <v>14.42943989484163</v>
          </cell>
          <cell r="L28">
            <v>21.718080259525291</v>
          </cell>
          <cell r="M28">
            <v>32.427480899016707</v>
          </cell>
          <cell r="N28">
            <v>42.489286044049265</v>
          </cell>
          <cell r="O28">
            <v>45.737481199000108</v>
          </cell>
        </row>
        <row r="29">
          <cell r="A29" t="str">
            <v>RNWGEO1</v>
          </cell>
          <cell r="C29" t="str">
            <v>GEO</v>
          </cell>
          <cell r="I29">
            <v>4.6594585183790952E-5</v>
          </cell>
          <cell r="J29">
            <v>2.4235689436674809E-2</v>
          </cell>
          <cell r="K29">
            <v>2.936084932532243E-2</v>
          </cell>
          <cell r="L29">
            <v>2.9946208544961012E-2</v>
          </cell>
          <cell r="M29">
            <v>2.919869698208407E-2</v>
          </cell>
          <cell r="N29">
            <v>3.4839944302082759E-2</v>
          </cell>
          <cell r="O29">
            <v>5.5368282360899905E-2</v>
          </cell>
        </row>
        <row r="30">
          <cell r="A30" t="str">
            <v>RNWGEO2</v>
          </cell>
          <cell r="C30" t="str">
            <v>GEO</v>
          </cell>
          <cell r="I30">
            <v>4.5774202432447872E-5</v>
          </cell>
          <cell r="J30">
            <v>2.4390351286005174E-3</v>
          </cell>
          <cell r="K30">
            <v>3.4959961512801307E-3</v>
          </cell>
          <cell r="L30">
            <v>3.5028136340715691E-3</v>
          </cell>
          <cell r="M30">
            <v>4.3305974029922856E-3</v>
          </cell>
          <cell r="N30">
            <v>4.3438991777888193E-3</v>
          </cell>
          <cell r="O30">
            <v>8.3867348902385754E-3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83.523173365912598</v>
          </cell>
          <cell r="G31">
            <v>83.032048857993701</v>
          </cell>
          <cell r="H31">
            <v>74.047121930703298</v>
          </cell>
          <cell r="I31">
            <v>52.491314200834502</v>
          </cell>
          <cell r="J31">
            <v>26.197172220881601</v>
          </cell>
        </row>
        <row r="32">
          <cell r="A32" t="str">
            <v>RNWGEO3</v>
          </cell>
          <cell r="C32" t="str">
            <v>GEO</v>
          </cell>
          <cell r="I32">
            <v>4.5446567511215991E-5</v>
          </cell>
          <cell r="J32">
            <v>1.7640390506634259E-3</v>
          </cell>
          <cell r="K32">
            <v>2.5356064866569315E-3</v>
          </cell>
          <cell r="L32">
            <v>2.5469870155392913E-3</v>
          </cell>
          <cell r="M32">
            <v>3.1975269963832259E-3</v>
          </cell>
          <cell r="N32">
            <v>3.1724988967127467E-3</v>
          </cell>
          <cell r="O32">
            <v>6.158070420266051E-3</v>
          </cell>
        </row>
        <row r="33">
          <cell r="A33" t="str">
            <v>RNWGEO4</v>
          </cell>
          <cell r="C33" t="str">
            <v>GEO</v>
          </cell>
          <cell r="I33">
            <v>4.512416240396925E-5</v>
          </cell>
          <cell r="J33">
            <v>1.3849528112414931E-3</v>
          </cell>
          <cell r="K33">
            <v>1.9973851480889183E-3</v>
          </cell>
          <cell r="L33">
            <v>2.0063746524371191E-3</v>
          </cell>
          <cell r="M33">
            <v>2.5415832184201167E-3</v>
          </cell>
          <cell r="N33">
            <v>2.5067885205368946E-3</v>
          </cell>
          <cell r="O33">
            <v>4.893826531715292E-3</v>
          </cell>
        </row>
        <row r="34">
          <cell r="A34" t="str">
            <v>RNWGEO5</v>
          </cell>
          <cell r="C34" t="str">
            <v>GEO</v>
          </cell>
          <cell r="I34">
            <v>4.0825296898141275E-5</v>
          </cell>
          <cell r="J34">
            <v>3.3024420819159801E-4</v>
          </cell>
          <cell r="K34">
            <v>4.8010841974883148E-4</v>
          </cell>
          <cell r="L34">
            <v>4.8215348905451377E-4</v>
          </cell>
          <cell r="M34">
            <v>6.2505533304757824E-4</v>
          </cell>
          <cell r="N34">
            <v>6.0462210742358031E-4</v>
          </cell>
          <cell r="O34">
            <v>1.1969185774533138E-3</v>
          </cell>
        </row>
        <row r="35">
          <cell r="A35" t="str">
            <v>IMPGSL</v>
          </cell>
          <cell r="C35" t="str">
            <v>GSL</v>
          </cell>
          <cell r="D35">
            <v>79.75760177328857</v>
          </cell>
          <cell r="E35">
            <v>75.956125954279031</v>
          </cell>
          <cell r="F35">
            <v>79.224187519382909</v>
          </cell>
          <cell r="G35">
            <v>48.477283709975069</v>
          </cell>
          <cell r="H35">
            <v>21.773963128830935</v>
          </cell>
          <cell r="I35">
            <v>9.7383949698440002</v>
          </cell>
          <cell r="J35">
            <v>5.1862779085855992</v>
          </cell>
          <cell r="L35">
            <v>0.16147417944405976</v>
          </cell>
          <cell r="M35">
            <v>0.14655048337052853</v>
          </cell>
          <cell r="N35">
            <v>8.929722217678257E-2</v>
          </cell>
          <cell r="O35">
            <v>7.6991418148749421E-2</v>
          </cell>
        </row>
        <row r="36">
          <cell r="A36" t="str">
            <v>RNWWOD1</v>
          </cell>
          <cell r="C36" t="str">
            <v>WOD</v>
          </cell>
          <cell r="D36">
            <v>11.11187687860027</v>
          </cell>
          <cell r="E36">
            <v>11.952883312189542</v>
          </cell>
          <cell r="F36">
            <v>13.214393215539241</v>
          </cell>
          <cell r="G36">
            <v>15.316910370296332</v>
          </cell>
          <cell r="H36">
            <v>15.849139649255884</v>
          </cell>
          <cell r="I36">
            <v>16.266396917184231</v>
          </cell>
          <cell r="J36">
            <v>16.611695742853865</v>
          </cell>
          <cell r="K36">
            <v>16.956994558342107</v>
          </cell>
          <cell r="L36">
            <v>17.015762339443739</v>
          </cell>
          <cell r="M36">
            <v>17.074529057585519</v>
          </cell>
          <cell r="N36">
            <v>17.133296969628667</v>
          </cell>
          <cell r="O36">
            <v>17.192063798629764</v>
          </cell>
        </row>
        <row r="37">
          <cell r="A37" t="str">
            <v>RNWWOD2</v>
          </cell>
          <cell r="C37" t="str">
            <v>WOD</v>
          </cell>
          <cell r="D37">
            <v>7.5116699073386526</v>
          </cell>
          <cell r="E37">
            <v>7.5431410581633545</v>
          </cell>
          <cell r="F37">
            <v>7.5903480262833325</v>
          </cell>
          <cell r="G37">
            <v>7.6690269700997344</v>
          </cell>
          <cell r="H37">
            <v>7.6690266875958253</v>
          </cell>
          <cell r="I37">
            <v>7.669027037905531</v>
          </cell>
          <cell r="J37">
            <v>7.6690266217650782</v>
          </cell>
          <cell r="K37">
            <v>7.6690272014794747</v>
          </cell>
          <cell r="L37">
            <v>7.6690274312365387</v>
          </cell>
          <cell r="M37">
            <v>7.6690268345129926</v>
          </cell>
          <cell r="N37">
            <v>7.6690273225379819</v>
          </cell>
          <cell r="O37">
            <v>7.6690267004745492</v>
          </cell>
        </row>
        <row r="38">
          <cell r="A38" t="str">
            <v>RNWWOD3</v>
          </cell>
          <cell r="C38" t="str">
            <v>WOD</v>
          </cell>
          <cell r="D38">
            <v>3.168243676083613</v>
          </cell>
          <cell r="E38">
            <v>3.4956715066284918</v>
          </cell>
          <cell r="F38">
            <v>3.9868140406754948</v>
          </cell>
          <cell r="G38">
            <v>4.8053860086491973</v>
          </cell>
          <cell r="H38">
            <v>4.8053852346855681</v>
          </cell>
          <cell r="I38">
            <v>4.8053855915390908</v>
          </cell>
          <cell r="J38">
            <v>4.8053857096175205</v>
          </cell>
          <cell r="K38">
            <v>4.8053864764611287</v>
          </cell>
          <cell r="L38">
            <v>4.8053863178101777</v>
          </cell>
          <cell r="M38">
            <v>4.8053860269084847</v>
          </cell>
          <cell r="N38">
            <v>4.8053861336100683</v>
          </cell>
          <cell r="O38">
            <v>4.8053856388787111</v>
          </cell>
        </row>
        <row r="39">
          <cell r="A39" t="str">
            <v>RNWWOD4</v>
          </cell>
          <cell r="C39" t="str">
            <v>WOD</v>
          </cell>
          <cell r="D39">
            <v>13.656492360068574</v>
          </cell>
          <cell r="E39">
            <v>14.899045645515871</v>
          </cell>
          <cell r="F39">
            <v>16.762873224955399</v>
          </cell>
          <cell r="G39">
            <v>19.869256776399176</v>
          </cell>
          <cell r="H39">
            <v>19.86621273599371</v>
          </cell>
          <cell r="I39">
            <v>19.616088035328335</v>
          </cell>
          <cell r="J39">
            <v>19.270841768318874</v>
          </cell>
          <cell r="K39">
            <v>19.869257059294267</v>
          </cell>
          <cell r="L39">
            <v>19.869257547098048</v>
          </cell>
          <cell r="M39">
            <v>19.869256055530716</v>
          </cell>
          <cell r="N39">
            <v>19.869257358070961</v>
          </cell>
          <cell r="O39">
            <v>19.869251792342759</v>
          </cell>
        </row>
        <row r="40">
          <cell r="A40" t="str">
            <v>RNWWOD5</v>
          </cell>
          <cell r="C40" t="str">
            <v>WOD</v>
          </cell>
          <cell r="D40">
            <v>9.524146004477954</v>
          </cell>
          <cell r="E40">
            <v>10.299726287722915</v>
          </cell>
          <cell r="F40">
            <v>6.636039721860084</v>
          </cell>
          <cell r="G40">
            <v>0.52988804516014043</v>
          </cell>
          <cell r="H40">
            <v>7.1222376306848709E-4</v>
          </cell>
          <cell r="I40">
            <v>5.4477306029442648E-4</v>
          </cell>
          <cell r="J40">
            <v>5.1412672524417293E-4</v>
          </cell>
          <cell r="K40">
            <v>13.402045287398911</v>
          </cell>
          <cell r="L40">
            <v>13.402046336144247</v>
          </cell>
          <cell r="M40">
            <v>13.402040725011663</v>
          </cell>
          <cell r="N40">
            <v>13.402046204161328</v>
          </cell>
          <cell r="O40">
            <v>13.343312745159187</v>
          </cell>
        </row>
        <row r="41">
          <cell r="A41" t="str">
            <v>RNNWWST1</v>
          </cell>
          <cell r="C41" t="str">
            <v>WSTNREN</v>
          </cell>
          <cell r="D41">
            <v>35.931064332366333</v>
          </cell>
          <cell r="E41">
            <v>35.882383543173376</v>
          </cell>
          <cell r="F41">
            <v>35.489458427307845</v>
          </cell>
          <cell r="G41">
            <v>35.039964446710542</v>
          </cell>
          <cell r="H41">
            <v>34.937584070998319</v>
          </cell>
          <cell r="I41">
            <v>35.403633369419907</v>
          </cell>
          <cell r="J41">
            <v>35.381315212471371</v>
          </cell>
          <cell r="K41">
            <v>35.603180267741202</v>
          </cell>
          <cell r="L41">
            <v>35.603176521172244</v>
          </cell>
          <cell r="M41">
            <v>35.603178290772853</v>
          </cell>
          <cell r="N41">
            <v>35.603177194587772</v>
          </cell>
          <cell r="O41">
            <v>35.603179872151593</v>
          </cell>
        </row>
        <row r="42">
          <cell r="A42" t="str">
            <v>RNWSOL1</v>
          </cell>
          <cell r="C42" t="str">
            <v>SOL</v>
          </cell>
          <cell r="D42">
            <v>12.556450891152764</v>
          </cell>
          <cell r="E42">
            <v>16.522155339266806</v>
          </cell>
          <cell r="F42">
            <v>32.460420926254507</v>
          </cell>
          <cell r="G42">
            <v>57.821408727529395</v>
          </cell>
          <cell r="H42">
            <v>74.974920979214048</v>
          </cell>
          <cell r="I42">
            <v>80.769826747626269</v>
          </cell>
          <cell r="J42">
            <v>87.155931695624474</v>
          </cell>
          <cell r="K42">
            <v>94.717408814481288</v>
          </cell>
          <cell r="L42">
            <v>97.867518754972878</v>
          </cell>
          <cell r="M42">
            <v>100.26765453623061</v>
          </cell>
          <cell r="N42">
            <v>101.77316430852352</v>
          </cell>
          <cell r="O42">
            <v>105.18231875808942</v>
          </cell>
        </row>
        <row r="43">
          <cell r="A43" t="str">
            <v>IMPHFO1</v>
          </cell>
          <cell r="C43" t="str">
            <v>HFO</v>
          </cell>
          <cell r="D43">
            <v>2.7763698501109912</v>
          </cell>
          <cell r="E43">
            <v>2.34892095080829</v>
          </cell>
          <cell r="F43">
            <v>1.8388770253152773E-3</v>
          </cell>
          <cell r="G43">
            <v>2.8287757251045051E-4</v>
          </cell>
          <cell r="H43">
            <v>2.0388580831739512E-4</v>
          </cell>
          <cell r="I43">
            <v>8.7453339324628865E-4</v>
          </cell>
          <cell r="J43">
            <v>6.9209239027203295E-4</v>
          </cell>
        </row>
        <row r="44">
          <cell r="A44" t="str">
            <v>RNWHYDD1</v>
          </cell>
          <cell r="C44" t="str">
            <v>HYDD</v>
          </cell>
          <cell r="D44">
            <v>66.745680076744748</v>
          </cell>
          <cell r="E44">
            <v>49.798799335766667</v>
          </cell>
          <cell r="F44">
            <v>68.757785922914039</v>
          </cell>
          <cell r="G44">
            <v>70.431307858058503</v>
          </cell>
          <cell r="H44">
            <v>71.582046369987268</v>
          </cell>
          <cell r="I44">
            <v>72.666703668730861</v>
          </cell>
          <cell r="J44">
            <v>73.751028645958584</v>
          </cell>
          <cell r="K44">
            <v>74.83576927022068</v>
          </cell>
          <cell r="L44">
            <v>74.835775706256911</v>
          </cell>
          <cell r="M44">
            <v>74.836046049982784</v>
          </cell>
          <cell r="N44">
            <v>74.836046329510921</v>
          </cell>
          <cell r="O44">
            <v>74.836047365942648</v>
          </cell>
        </row>
        <row r="45">
          <cell r="A45" t="str">
            <v>IMPKER</v>
          </cell>
          <cell r="C45" t="str">
            <v>KER</v>
          </cell>
          <cell r="D45">
            <v>1.1087173455289163</v>
          </cell>
          <cell r="E45">
            <v>1.4052024830942498</v>
          </cell>
          <cell r="F45">
            <v>1.8481180489184488</v>
          </cell>
          <cell r="G45">
            <v>2.5605797253508031</v>
          </cell>
          <cell r="H45">
            <v>2.368914953728285</v>
          </cell>
          <cell r="I45">
            <v>2.1435154935257157</v>
          </cell>
          <cell r="J45">
            <v>1.9087935366845143</v>
          </cell>
          <cell r="L45">
            <v>1.7050528027817328E-4</v>
          </cell>
          <cell r="M45">
            <v>1.9895179701317911E-4</v>
          </cell>
          <cell r="N45">
            <v>1.688828439388392E-4</v>
          </cell>
          <cell r="O45">
            <v>3.2129851594686252E-4</v>
          </cell>
        </row>
        <row r="46">
          <cell r="A46" t="str">
            <v>IMPBDS</v>
          </cell>
          <cell r="C46" t="str">
            <v>BDS</v>
          </cell>
          <cell r="D46">
            <v>2.3038215679754024</v>
          </cell>
          <cell r="E46">
            <v>2.3780127010324694</v>
          </cell>
          <cell r="F46">
            <v>4.0208801582731741</v>
          </cell>
          <cell r="G46">
            <v>4.5512407933172847</v>
          </cell>
          <cell r="H46">
            <v>4.4639385857313085</v>
          </cell>
          <cell r="I46">
            <v>4.4610263838930582</v>
          </cell>
          <cell r="J46">
            <v>4.4620693583664632</v>
          </cell>
          <cell r="K46">
            <v>10.626757029422517</v>
          </cell>
          <cell r="L46">
            <v>8.0574326691993541</v>
          </cell>
          <cell r="M46">
            <v>6.6254494942972872</v>
          </cell>
          <cell r="N46">
            <v>6.1015927280221094</v>
          </cell>
          <cell r="O46">
            <v>3.0674612539810164</v>
          </cell>
        </row>
        <row r="47">
          <cell r="A47" t="str">
            <v>IMPCOA1</v>
          </cell>
          <cell r="C47" t="str">
            <v>COA</v>
          </cell>
          <cell r="D47">
            <v>3.660003038259664</v>
          </cell>
          <cell r="E47">
            <v>3.564717164838719</v>
          </cell>
          <cell r="F47">
            <v>0.14624146749743758</v>
          </cell>
          <cell r="G47">
            <v>8.8812376372091279E-4</v>
          </cell>
          <cell r="H47">
            <v>3.8479703487604745E-4</v>
          </cell>
          <cell r="I47">
            <v>6.6711962908754115E-4</v>
          </cell>
          <cell r="J47">
            <v>5.2275762968793515E-4</v>
          </cell>
          <cell r="K47">
            <v>3.15147594508907E-4</v>
          </cell>
          <cell r="L47">
            <v>2.6321926733207762E-4</v>
          </cell>
          <cell r="M47">
            <v>2.4990710065252554E-4</v>
          </cell>
          <cell r="N47">
            <v>2.6819447364561771E-4</v>
          </cell>
          <cell r="O47">
            <v>1.3687320873528993E-4</v>
          </cell>
        </row>
        <row r="48">
          <cell r="A48" t="str">
            <v>IMPETH</v>
          </cell>
          <cell r="C48" t="str">
            <v>ETH</v>
          </cell>
          <cell r="D48">
            <v>4.434150117718155</v>
          </cell>
          <cell r="E48">
            <v>4.398615014302468</v>
          </cell>
          <cell r="F48">
            <v>4.4032688658512287</v>
          </cell>
          <cell r="G48">
            <v>2.8086365044680281</v>
          </cell>
          <cell r="H48">
            <v>1.3321757980017537</v>
          </cell>
          <cell r="I48">
            <v>0.59021424583344639</v>
          </cell>
          <cell r="J48">
            <v>2.0229841209888648</v>
          </cell>
          <cell r="K48">
            <v>1.5553697579431505</v>
          </cell>
          <cell r="L48">
            <v>1.2957058531095116</v>
          </cell>
          <cell r="M48">
            <v>1.164844673776489</v>
          </cell>
          <cell r="N48">
            <v>1.0626410470419667</v>
          </cell>
          <cell r="O48">
            <v>0.91604815084398328</v>
          </cell>
        </row>
        <row r="49">
          <cell r="A49" t="str">
            <v>IMPELC_DE</v>
          </cell>
          <cell r="C49" t="str">
            <v>ELC_I-DE</v>
          </cell>
          <cell r="D49">
            <v>46.398476216771378</v>
          </cell>
          <cell r="E49">
            <v>28.729425438987686</v>
          </cell>
          <cell r="F49">
            <v>23.666977424733375</v>
          </cell>
          <cell r="G49">
            <v>28.990715456387427</v>
          </cell>
          <cell r="H49">
            <v>19.042064221471286</v>
          </cell>
          <cell r="I49">
            <v>25.111299222324835</v>
          </cell>
          <cell r="J49">
            <v>26.872960392161527</v>
          </cell>
          <cell r="K49">
            <v>16.0343027736597</v>
          </cell>
          <cell r="L49">
            <v>13.057749649543062</v>
          </cell>
          <cell r="M49">
            <v>7.6968900961409439</v>
          </cell>
          <cell r="N49">
            <v>5.7014598280170272</v>
          </cell>
          <cell r="O49">
            <v>4.9123692052020385</v>
          </cell>
        </row>
        <row r="50">
          <cell r="A50" t="str">
            <v>IMPELC_DE</v>
          </cell>
          <cell r="C50" t="str">
            <v>ELCS</v>
          </cell>
          <cell r="D50">
            <v>46.398476216771378</v>
          </cell>
          <cell r="E50">
            <v>28.729425438987686</v>
          </cell>
          <cell r="F50">
            <v>23.666977424733375</v>
          </cell>
          <cell r="G50">
            <v>28.990715456387427</v>
          </cell>
          <cell r="H50">
            <v>19.042064221471286</v>
          </cell>
          <cell r="I50">
            <v>25.111299222324835</v>
          </cell>
          <cell r="J50">
            <v>26.872960392161527</v>
          </cell>
          <cell r="K50">
            <v>16.0343027736597</v>
          </cell>
          <cell r="L50">
            <v>13.057749649543062</v>
          </cell>
          <cell r="M50">
            <v>7.6968900961409439</v>
          </cell>
          <cell r="N50">
            <v>5.7014598280170272</v>
          </cell>
          <cell r="O50">
            <v>4.9123692052020385</v>
          </cell>
        </row>
        <row r="51">
          <cell r="A51" t="str">
            <v>RNWWST1</v>
          </cell>
          <cell r="C51" t="str">
            <v>WSTREN</v>
          </cell>
          <cell r="D51">
            <v>34.100433022958029</v>
          </cell>
          <cell r="E51">
            <v>34.814592922445655</v>
          </cell>
          <cell r="F51">
            <v>34.814596157939626</v>
          </cell>
          <cell r="G51">
            <v>36.021941529895287</v>
          </cell>
          <cell r="H51">
            <v>36.022029363494525</v>
          </cell>
          <cell r="I51">
            <v>36.022059778190247</v>
          </cell>
          <cell r="J51">
            <v>36.022067109903951</v>
          </cell>
          <cell r="K51">
            <v>41.901445830729088</v>
          </cell>
          <cell r="L51">
            <v>42.6957871429546</v>
          </cell>
          <cell r="M51">
            <v>42.982838234660456</v>
          </cell>
          <cell r="N51">
            <v>43.269797231091871</v>
          </cell>
          <cell r="O51">
            <v>43.556911110127281</v>
          </cell>
        </row>
        <row r="52">
          <cell r="A52" t="str">
            <v>IMPNGA1</v>
          </cell>
          <cell r="C52" t="str">
            <v>NGA</v>
          </cell>
          <cell r="D52">
            <v>117.00752624170212</v>
          </cell>
          <cell r="E52">
            <v>106.72000034706976</v>
          </cell>
          <cell r="F52">
            <v>111.67927699373189</v>
          </cell>
          <cell r="G52">
            <v>105.45014664591625</v>
          </cell>
          <cell r="H52">
            <v>91.718479524500594</v>
          </cell>
          <cell r="I52">
            <v>90.788042978856026</v>
          </cell>
          <cell r="J52">
            <v>70.782063097701979</v>
          </cell>
          <cell r="K52">
            <v>24.241788571135675</v>
          </cell>
          <cell r="L52">
            <v>10.279717864075197</v>
          </cell>
          <cell r="M52">
            <v>5.2035874550890195</v>
          </cell>
          <cell r="N52">
            <v>3.536821355629038</v>
          </cell>
          <cell r="O52">
            <v>0.45544867325800731</v>
          </cell>
        </row>
        <row r="53">
          <cell r="A53" t="str">
            <v>IMPELC_IT</v>
          </cell>
          <cell r="C53" t="str">
            <v>ELC_I-IT</v>
          </cell>
          <cell r="D53">
            <v>6.7990982464240588</v>
          </cell>
          <cell r="E53">
            <v>2.6587080351556076E-4</v>
          </cell>
          <cell r="F53">
            <v>2.3734362878563073E-4</v>
          </cell>
          <cell r="G53">
            <v>1.0768845222986047E-4</v>
          </cell>
          <cell r="H53">
            <v>1.6158868998508784E-4</v>
          </cell>
          <cell r="I53">
            <v>1.9381006098453249E-4</v>
          </cell>
          <cell r="J53">
            <v>1.5950203960086009E-4</v>
          </cell>
          <cell r="K53">
            <v>1.6625978389218086E-4</v>
          </cell>
          <cell r="L53">
            <v>1.4777006019845094E-4</v>
          </cell>
          <cell r="M53">
            <v>1.7506157872511366E-4</v>
          </cell>
          <cell r="N53">
            <v>1.6925223368345575E-4</v>
          </cell>
          <cell r="O53">
            <v>2.9136527077427846E-4</v>
          </cell>
        </row>
        <row r="54">
          <cell r="A54" t="str">
            <v>IMPELC_IT</v>
          </cell>
          <cell r="C54" t="str">
            <v>ELCS</v>
          </cell>
          <cell r="D54">
            <v>6.7990982464240588</v>
          </cell>
          <cell r="E54">
            <v>2.6587080351556076E-4</v>
          </cell>
          <cell r="F54">
            <v>2.3734362878563073E-4</v>
          </cell>
          <cell r="G54">
            <v>1.0768845222986047E-4</v>
          </cell>
          <cell r="H54">
            <v>1.6158868998508784E-4</v>
          </cell>
          <cell r="I54">
            <v>1.9381006098453249E-4</v>
          </cell>
          <cell r="J54">
            <v>1.5950203960086009E-4</v>
          </cell>
          <cell r="K54">
            <v>1.6625978389218086E-4</v>
          </cell>
          <cell r="L54">
            <v>1.4777006019845094E-4</v>
          </cell>
          <cell r="M54">
            <v>1.7506157872511366E-4</v>
          </cell>
          <cell r="N54">
            <v>1.6925223368345575E-4</v>
          </cell>
          <cell r="O54">
            <v>2.9136527077427846E-4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3.2682080526784536</v>
          </cell>
          <cell r="E4">
            <v>3.8319836122018618</v>
          </cell>
          <cell r="F4">
            <v>3.7300420811677721</v>
          </cell>
          <cell r="G4">
            <v>3.8838545981170971</v>
          </cell>
          <cell r="H4">
            <v>4.0221733534317119</v>
          </cell>
          <cell r="I4">
            <v>4.1349182106299827</v>
          </cell>
          <cell r="J4">
            <v>4.2267777991766513</v>
          </cell>
          <cell r="K4">
            <v>4.3145781094317979</v>
          </cell>
          <cell r="L4">
            <v>4.3772605242074114</v>
          </cell>
          <cell r="M4">
            <v>4.4485008857505131</v>
          </cell>
          <cell r="N4">
            <v>4.4486113961502198</v>
          </cell>
          <cell r="O4">
            <v>4.4486232425088552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3.2682080526784536</v>
          </cell>
          <cell r="E5">
            <v>3.8319836122018618</v>
          </cell>
          <cell r="F5">
            <v>3.7300420811677721</v>
          </cell>
          <cell r="G5">
            <v>3.8838545981170971</v>
          </cell>
          <cell r="H5">
            <v>4.0221733534317119</v>
          </cell>
          <cell r="I5">
            <v>4.1349182106299827</v>
          </cell>
          <cell r="J5">
            <v>4.2267777991766513</v>
          </cell>
          <cell r="K5">
            <v>4.3145781094317979</v>
          </cell>
          <cell r="L5">
            <v>4.3772605242074114</v>
          </cell>
          <cell r="M5">
            <v>4.4485008857505131</v>
          </cell>
          <cell r="N5">
            <v>4.4486113961502198</v>
          </cell>
          <cell r="O5">
            <v>4.4486232425088552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7.8662342567512504E-6</v>
          </cell>
          <cell r="F6">
            <v>2.2256344516608175E-3</v>
          </cell>
          <cell r="G6">
            <v>2.192992714938185E-3</v>
          </cell>
          <cell r="H6">
            <v>2.681118634007947E-3</v>
          </cell>
          <cell r="I6">
            <v>2.9404641854171086E-3</v>
          </cell>
          <cell r="J6">
            <v>1.9463533864813888E-3</v>
          </cell>
          <cell r="K6">
            <v>2.4594658441191965E-3</v>
          </cell>
          <cell r="L6">
            <v>2.4931012165339559E-3</v>
          </cell>
          <cell r="M6">
            <v>1.0695364781387019E-3</v>
          </cell>
          <cell r="N6">
            <v>1.3726313628512714E-4</v>
          </cell>
          <cell r="O6">
            <v>3.9419777951281052E-4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6.1602809588923601E-7</v>
          </cell>
          <cell r="F7">
            <v>2.2194705440137397E-3</v>
          </cell>
          <cell r="G7">
            <v>2.1862338541153293E-3</v>
          </cell>
          <cell r="H7">
            <v>2.6769267945881531E-3</v>
          </cell>
          <cell r="I7">
            <v>2.9372852815865709E-3</v>
          </cell>
          <cell r="J7">
            <v>1.9388113060361772E-3</v>
          </cell>
          <cell r="K7">
            <v>2.4519208955469849E-3</v>
          </cell>
          <cell r="L7">
            <v>2.4903690311289454E-3</v>
          </cell>
          <cell r="M7">
            <v>1.0606735827431333E-3</v>
          </cell>
          <cell r="N7">
            <v>1.3191540918736468E-4</v>
          </cell>
          <cell r="O7">
            <v>3.8420451114308654E-4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1.7307094701421701E-6</v>
          </cell>
          <cell r="E8">
            <v>3.3772620498078798E-4</v>
          </cell>
          <cell r="F8">
            <v>5.6959706144065897E-5</v>
          </cell>
          <cell r="G8">
            <v>2.7927836916987398E-5</v>
          </cell>
          <cell r="H8">
            <v>1.34745305624709E-4</v>
          </cell>
          <cell r="I8">
            <v>2.6321544494466598E-4</v>
          </cell>
          <cell r="J8">
            <v>2.5365052130811399E-5</v>
          </cell>
          <cell r="K8">
            <v>9.6234442474849797E-5</v>
          </cell>
          <cell r="L8">
            <v>2.7498077897665897E-4</v>
          </cell>
          <cell r="M8">
            <v>1.3624990840600601E-6</v>
          </cell>
          <cell r="N8">
            <v>1.6025357424507601E-4</v>
          </cell>
          <cell r="O8">
            <v>2.6354768856548301E-6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1.7307094701421701E-6</v>
          </cell>
          <cell r="E9">
            <v>3.3945691445092999E-4</v>
          </cell>
          <cell r="F9">
            <v>3.9641662059499599E-4</v>
          </cell>
          <cell r="G9">
            <v>4.2434445751198397E-4</v>
          </cell>
          <cell r="H9">
            <v>3.93113608215728E-4</v>
          </cell>
          <cell r="I9">
            <v>4.3253676809544599E-4</v>
          </cell>
          <cell r="J9">
            <v>4.23325802700186E-4</v>
          </cell>
          <cell r="K9">
            <v>3.84814939550327E-4</v>
          </cell>
          <cell r="L9">
            <v>4.33663646613817E-4</v>
          </cell>
          <cell r="M9">
            <v>3.72577720535569E-4</v>
          </cell>
          <cell r="N9">
            <v>3.6646941032377601E-4</v>
          </cell>
          <cell r="O9">
            <v>1.6425155021479099E-4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4.1786693483100802E-2</v>
          </cell>
          <cell r="G10">
            <v>3.6501647656109998E-2</v>
          </cell>
          <cell r="H10">
            <v>0.49491209466076902</v>
          </cell>
          <cell r="I10">
            <v>20.032490761991198</v>
          </cell>
          <cell r="J10">
            <v>19.1965340108631</v>
          </cell>
          <cell r="K10">
            <v>18.601123895153201</v>
          </cell>
          <cell r="L10">
            <v>0.811663359954924</v>
          </cell>
          <cell r="M10">
            <v>4.34598669869753E-2</v>
          </cell>
          <cell r="N10">
            <v>4.3161380072860897E-2</v>
          </cell>
          <cell r="O10">
            <v>4.3051148079516197E-2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1.4817976412447081E-3</v>
          </cell>
          <cell r="G11">
            <v>1.346160055402639E-3</v>
          </cell>
          <cell r="H11">
            <v>1.886632984965696E-2</v>
          </cell>
          <cell r="I11">
            <v>0.78851293424858881</v>
          </cell>
          <cell r="J11">
            <v>0.77603009831148884</v>
          </cell>
          <cell r="K11">
            <v>0.77174875735209936</v>
          </cell>
          <cell r="L11">
            <v>3.367539472153408E-2</v>
          </cell>
          <cell r="M11">
            <v>1.8031221409489763E-3</v>
          </cell>
          <cell r="N11">
            <v>1.7907381094059331E-3</v>
          </cell>
          <cell r="O11">
            <v>1.786164654362902E-3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7.4089882062235417E-4</v>
          </cell>
          <cell r="G12">
            <v>6.4719233432819153E-4</v>
          </cell>
          <cell r="H12">
            <v>8.7750371393753249E-3</v>
          </cell>
          <cell r="I12">
            <v>0.3551860064182833</v>
          </cell>
          <cell r="J12">
            <v>0.34036407820679304</v>
          </cell>
          <cell r="K12">
            <v>0.32980716126158133</v>
          </cell>
          <cell r="L12">
            <v>1.4391194325441921E-2</v>
          </cell>
          <cell r="M12">
            <v>7.7056501749956264E-4</v>
          </cell>
          <cell r="N12">
            <v>7.6527269632732208E-4</v>
          </cell>
          <cell r="O12">
            <v>7.633182283602152E-4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1.4817976412447081E-3</v>
          </cell>
          <cell r="G13">
            <v>1.346160055402639E-3</v>
          </cell>
          <cell r="H13">
            <v>1.886632984965696E-2</v>
          </cell>
          <cell r="I13">
            <v>0.78851293424858881</v>
          </cell>
          <cell r="J13">
            <v>0.77603009831148884</v>
          </cell>
          <cell r="K13">
            <v>0.77174875735209936</v>
          </cell>
          <cell r="L13">
            <v>3.367539472153408E-2</v>
          </cell>
          <cell r="M13">
            <v>1.8031221409489763E-3</v>
          </cell>
          <cell r="N13">
            <v>1.7907381094059331E-3</v>
          </cell>
          <cell r="O13">
            <v>1.786164654362902E-3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1.7107483182893999E-7</v>
          </cell>
          <cell r="F14">
            <v>1.1643061396272201E-4</v>
          </cell>
          <cell r="G14">
            <v>2.88591924318507E-7</v>
          </cell>
          <cell r="H14">
            <v>1.27010727946357E-3</v>
          </cell>
          <cell r="I14">
            <v>5.6235074527860002E-2</v>
          </cell>
          <cell r="J14">
            <v>1.9619579949678099E-7</v>
          </cell>
          <cell r="K14">
            <v>7.9380538331281495E-7</v>
          </cell>
          <cell r="L14">
            <v>3.30900935360689E-7</v>
          </cell>
          <cell r="M14">
            <v>1.70208161150044E-4</v>
          </cell>
          <cell r="N14">
            <v>3.0796278938552898E-6</v>
          </cell>
          <cell r="O14">
            <v>3.9613381068431999E-5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1.7107483182893999E-7</v>
          </cell>
          <cell r="F15">
            <v>1.1657796165889458E-4</v>
          </cell>
          <cell r="G15">
            <v>1.1680907848995619E-4</v>
          </cell>
          <cell r="H15">
            <v>1.3867870751851374E-3</v>
          </cell>
          <cell r="I15">
            <v>5.7529691636782621E-2</v>
          </cell>
          <cell r="J15">
            <v>5.7505022321511771E-2</v>
          </cell>
          <cell r="K15">
            <v>5.6235921412091411E-2</v>
          </cell>
          <cell r="L15">
            <v>3.9313973820880995E-3</v>
          </cell>
          <cell r="M15">
            <v>1.7111225822075127E-4</v>
          </cell>
          <cell r="N15">
            <v>1.7345000980093409E-4</v>
          </cell>
          <cell r="O15">
            <v>2.1265915131427429E-4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0.46151850116893151</v>
          </cell>
          <cell r="E16">
            <v>0.54457509752545052</v>
          </cell>
          <cell r="F16">
            <v>0.54457555551136472</v>
          </cell>
          <cell r="G16">
            <v>0.54458195991664571</v>
          </cell>
          <cell r="H16">
            <v>0.5445849915639982</v>
          </cell>
          <cell r="I16">
            <v>0.5445878191521436</v>
          </cell>
          <cell r="J16">
            <v>0.54459204300370634</v>
          </cell>
          <cell r="K16">
            <v>0.54459871357571743</v>
          </cell>
          <cell r="L16">
            <v>0.54460381125916135</v>
          </cell>
          <cell r="M16">
            <v>0.54461553194619949</v>
          </cell>
          <cell r="N16">
            <v>0.54462461484046176</v>
          </cell>
          <cell r="O16">
            <v>0.54463346481699215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0.46151850116893151</v>
          </cell>
          <cell r="E17">
            <v>0.54457509752545052</v>
          </cell>
          <cell r="F17">
            <v>0.54457555551136472</v>
          </cell>
          <cell r="G17">
            <v>0.54458195991664571</v>
          </cell>
          <cell r="H17">
            <v>0.5445849915639982</v>
          </cell>
          <cell r="I17">
            <v>0.5445878191521436</v>
          </cell>
          <cell r="J17">
            <v>0.54459204300370634</v>
          </cell>
          <cell r="K17">
            <v>0.54459871357571743</v>
          </cell>
          <cell r="L17">
            <v>0.54460381125916135</v>
          </cell>
          <cell r="M17">
            <v>0.54461553194619949</v>
          </cell>
          <cell r="N17">
            <v>0.54462461484046176</v>
          </cell>
          <cell r="O17">
            <v>0.54463346481699215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0.62578779819516139</v>
          </cell>
          <cell r="E18">
            <v>0.73757349551979734</v>
          </cell>
          <cell r="F18">
            <v>0.73632751167733856</v>
          </cell>
          <cell r="G18">
            <v>0.73426781112356787</v>
          </cell>
          <cell r="H18">
            <v>0.73221511470789624</v>
          </cell>
          <cell r="I18">
            <v>0.73017361227103073</v>
          </cell>
          <cell r="J18">
            <v>0.72814534997710034</v>
          </cell>
          <cell r="K18">
            <v>0.72613161810095617</v>
          </cell>
          <cell r="L18">
            <v>0.72613841501221454</v>
          </cell>
          <cell r="M18">
            <v>0.72615404259493266</v>
          </cell>
          <cell r="N18">
            <v>0.72616615312061572</v>
          </cell>
          <cell r="O18">
            <v>0.72617795308932265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8.1237482491336704E-3</v>
          </cell>
          <cell r="F19">
            <v>1.12819884101819E-5</v>
          </cell>
          <cell r="G19">
            <v>3.32105879516716E-3</v>
          </cell>
          <cell r="H19">
            <v>2.5882214495218499E-2</v>
          </cell>
          <cell r="I19">
            <v>1.2629485171640101E-2</v>
          </cell>
          <cell r="J19">
            <v>2.2105693788192801E-4</v>
          </cell>
          <cell r="K19">
            <v>2.5543406061583399E-2</v>
          </cell>
          <cell r="L19">
            <v>1.5588931565103501E-2</v>
          </cell>
          <cell r="M19">
            <v>1.39142402879305E-3</v>
          </cell>
          <cell r="N19">
            <v>2.5623531793143799E-2</v>
          </cell>
          <cell r="O19">
            <v>8.1146960154285207E-3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3.7983922374232405E-2</v>
          </cell>
          <cell r="F20">
            <v>3.7992791505359981E-2</v>
          </cell>
          <cell r="G20">
            <v>4.1311324934722254E-2</v>
          </cell>
          <cell r="H20">
            <v>4.1110076615092639E-2</v>
          </cell>
          <cell r="I20">
            <v>4.1197575471277802E-2</v>
          </cell>
          <cell r="J20">
            <v>3.8728221986578451E-2</v>
          </cell>
          <cell r="K20">
            <v>3.8386839006323316E-2</v>
          </cell>
          <cell r="L20">
            <v>4.3256528513184241E-2</v>
          </cell>
          <cell r="M20">
            <v>4.2515776393496699E-2</v>
          </cell>
          <cell r="N20">
            <v>4.2174426109777584E-2</v>
          </cell>
          <cell r="O20">
            <v>3.5120226906709795E-2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1.1877764024160916E-4</v>
          </cell>
          <cell r="H21">
            <v>1.86200553436098E-4</v>
          </cell>
          <cell r="I21">
            <v>6.2029799324997458E-4</v>
          </cell>
          <cell r="J21">
            <v>6.4419338655204812E-4</v>
          </cell>
          <cell r="K21">
            <v>1.0667946480339805E-3</v>
          </cell>
          <cell r="L21">
            <v>6.626632463809319E-4</v>
          </cell>
          <cell r="M21">
            <v>4.9116550201643028E-4</v>
          </cell>
          <cell r="N21">
            <v>2.8847266261603432E-4</v>
          </cell>
          <cell r="O21">
            <v>7.699985844258077E-4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1.1883646040777454E-4</v>
          </cell>
          <cell r="H22">
            <v>1.8629822655163246E-4</v>
          </cell>
          <cell r="I22">
            <v>6.2055020649130711E-4</v>
          </cell>
          <cell r="J22">
            <v>6.4431682818167388E-4</v>
          </cell>
          <cell r="K22">
            <v>1.0612194274286417E-3</v>
          </cell>
          <cell r="L22">
            <v>6.6211035964545994E-4</v>
          </cell>
          <cell r="M22">
            <v>4.9097893894813191E-4</v>
          </cell>
          <cell r="N22">
            <v>2.8824590856082663E-4</v>
          </cell>
          <cell r="O22">
            <v>7.6763874033906182E-4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2.3682607429692732E-4</v>
          </cell>
          <cell r="H23">
            <v>3.7145574310503234E-4</v>
          </cell>
          <cell r="I23">
            <v>1.2392556776441202E-3</v>
          </cell>
          <cell r="J23">
            <v>1.2862391936746315E-3</v>
          </cell>
          <cell r="K23">
            <v>2.1248083946615939E-3</v>
          </cell>
          <cell r="L23">
            <v>1.3234142180457307E-3</v>
          </cell>
          <cell r="M23">
            <v>9.7929853472176359E-4</v>
          </cell>
          <cell r="N23">
            <v>5.7481721452640763E-4</v>
          </cell>
          <cell r="O23">
            <v>1.534505894692773E-3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0.52047108943127851</v>
          </cell>
          <cell r="E24">
            <v>0.59724090438317845</v>
          </cell>
          <cell r="F24">
            <v>0.34535909687292277</v>
          </cell>
          <cell r="G24">
            <v>0.28793690763817642</v>
          </cell>
          <cell r="H24">
            <v>0.24066761264503289</v>
          </cell>
          <cell r="I24">
            <v>0.19319340265493531</v>
          </cell>
          <cell r="J24">
            <v>0.16802028369440553</v>
          </cell>
          <cell r="K24">
            <v>0.17869688131017294</v>
          </cell>
          <cell r="L24">
            <v>0.14424706617432581</v>
          </cell>
          <cell r="M24">
            <v>0.12390028170072728</v>
          </cell>
          <cell r="N24">
            <v>0.1223555970138885</v>
          </cell>
          <cell r="O24">
            <v>9.6135509770911481E-2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1.0409421788625568</v>
          </cell>
          <cell r="E25">
            <v>1.1944818087663571</v>
          </cell>
          <cell r="F25">
            <v>0.69071819374584542</v>
          </cell>
          <cell r="G25">
            <v>0.57587381527635317</v>
          </cell>
          <cell r="H25">
            <v>0.48133522529006562</v>
          </cell>
          <cell r="I25">
            <v>0.3863868053098708</v>
          </cell>
          <cell r="J25">
            <v>0.33604056738881094</v>
          </cell>
          <cell r="K25">
            <v>0.35739376262034611</v>
          </cell>
          <cell r="L25">
            <v>0.28849413234865168</v>
          </cell>
          <cell r="M25">
            <v>0.24780056340145459</v>
          </cell>
          <cell r="N25">
            <v>0.24471119402777702</v>
          </cell>
          <cell r="O25">
            <v>0.19227101954182302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5.1134059469825103E-3</v>
          </cell>
          <cell r="F26">
            <v>1.13029845426863E-7</v>
          </cell>
          <cell r="G26">
            <v>5.9167934502000101E-7</v>
          </cell>
          <cell r="H26">
            <v>6.1297487866094902E-3</v>
          </cell>
          <cell r="I26">
            <v>7.0804470789959497E-3</v>
          </cell>
          <cell r="J26">
            <v>3.2875446809783901E-7</v>
          </cell>
          <cell r="K26">
            <v>5.1545553896630604E-3</v>
          </cell>
          <cell r="L26">
            <v>3.6287296692685302E-3</v>
          </cell>
          <cell r="M26">
            <v>4.1350016021291004E-6</v>
          </cell>
          <cell r="N26">
            <v>4.9852755287489803E-3</v>
          </cell>
          <cell r="O26">
            <v>1.6154430755932799E-3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4.0435388975113382E-2</v>
          </cell>
          <cell r="F27">
            <v>4.0426172618024593E-2</v>
          </cell>
          <cell r="G27">
            <v>4.0417584194492734E-2</v>
          </cell>
          <cell r="H27">
            <v>1.7904999889659049E-2</v>
          </cell>
          <cell r="I27">
            <v>1.3210553681423143E-2</v>
          </cell>
          <cell r="J27">
            <v>1.3208364015085093E-2</v>
          </cell>
          <cell r="K27">
            <v>1.2234890649996938E-2</v>
          </cell>
          <cell r="L27">
            <v>9.8711861927406833E-3</v>
          </cell>
          <cell r="M27">
            <v>8.786837145130311E-3</v>
          </cell>
          <cell r="N27">
            <v>8.380116087038798E-3</v>
          </cell>
          <cell r="O27">
            <v>6.6044635450786884E-3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4.3871562548905407</v>
          </cell>
          <cell r="E28">
            <v>4.3870871804808678</v>
          </cell>
          <cell r="F28">
            <v>4.3464859939960681</v>
          </cell>
          <cell r="G28">
            <v>4.4691619569429317</v>
          </cell>
          <cell r="H28">
            <v>3.3746223614847377</v>
          </cell>
          <cell r="I28">
            <v>2.790462824176922</v>
          </cell>
          <cell r="J28">
            <v>2.4253068779556073</v>
          </cell>
          <cell r="K28">
            <v>2.7053578845270132</v>
          </cell>
          <cell r="L28">
            <v>2.1592506032151246</v>
          </cell>
          <cell r="M28">
            <v>1.7520125418976626</v>
          </cell>
          <cell r="N28">
            <v>1.7255534318240615</v>
          </cell>
          <cell r="O28">
            <v>1.5061268162715991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6.093272576236874</v>
          </cell>
          <cell r="E29">
            <v>6.0931766395567664</v>
          </cell>
          <cell r="F29">
            <v>6.0367861027723144</v>
          </cell>
          <cell r="G29">
            <v>6.2071693846429579</v>
          </cell>
          <cell r="H29">
            <v>4.6869755020621326</v>
          </cell>
          <cell r="I29">
            <v>3.875642811356836</v>
          </cell>
          <cell r="J29">
            <v>3.3684817749383438</v>
          </cell>
          <cell r="K29">
            <v>3.7574415062875182</v>
          </cell>
          <cell r="L29">
            <v>2.998959171132118</v>
          </cell>
          <cell r="M29">
            <v>2.4333507526356435</v>
          </cell>
          <cell r="N29">
            <v>2.3966019886445284</v>
          </cell>
          <cell r="O29">
            <v>2.0918428003772207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4.1608705295262001E-7</v>
          </cell>
          <cell r="F30">
            <v>6.8753007885550201E-8</v>
          </cell>
          <cell r="G30">
            <v>3.3201411872981701E-2</v>
          </cell>
          <cell r="H30">
            <v>0.148102813604405</v>
          </cell>
          <cell r="I30">
            <v>5.0848695423474199E-2</v>
          </cell>
          <cell r="J30">
            <v>1.6814980705271099E-7</v>
          </cell>
          <cell r="K30">
            <v>0.16811033405912801</v>
          </cell>
          <cell r="L30">
            <v>4.7261033702844601E-7</v>
          </cell>
          <cell r="M30">
            <v>4.1071108186392099E-7</v>
          </cell>
          <cell r="N30">
            <v>0.11163595596564201</v>
          </cell>
          <cell r="O30">
            <v>1.11774273868531E-2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0.35442844666103734</v>
          </cell>
          <cell r="F31">
            <v>0.35442799270310132</v>
          </cell>
          <cell r="G31">
            <v>0.38762897388244633</v>
          </cell>
          <cell r="H31">
            <v>0.27321948765123039</v>
          </cell>
          <cell r="I31">
            <v>0.22583635497100346</v>
          </cell>
          <cell r="J31">
            <v>0.198947411286131</v>
          </cell>
          <cell r="K31">
            <v>0.21895904410425762</v>
          </cell>
          <cell r="L31">
            <v>0.1759238657659993</v>
          </cell>
          <cell r="M31">
            <v>0.16811051021298576</v>
          </cell>
          <cell r="N31">
            <v>0.14141234731216129</v>
          </cell>
          <cell r="O31">
            <v>0.12281359677151987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0.51616639166180456</v>
          </cell>
          <cell r="J32">
            <v>0.50358792210100878</v>
          </cell>
          <cell r="K32">
            <v>0.51168385993012677</v>
          </cell>
          <cell r="L32">
            <v>0.52709893257494023</v>
          </cell>
          <cell r="M32">
            <v>2.610415618224351</v>
          </cell>
          <cell r="N32">
            <v>2.6117952169427894</v>
          </cell>
          <cell r="O32">
            <v>2.6065907601529212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0.5213801935977822</v>
          </cell>
          <cell r="J33">
            <v>0.50867466878889755</v>
          </cell>
          <cell r="K33">
            <v>0.51685238376780451</v>
          </cell>
          <cell r="L33">
            <v>0.53242316421711144</v>
          </cell>
          <cell r="M33">
            <v>2.6367834527518705</v>
          </cell>
          <cell r="N33">
            <v>2.6381769868109002</v>
          </cell>
          <cell r="O33">
            <v>2.6329199597504256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3.3905523859135902E-7</v>
          </cell>
          <cell r="H34">
            <v>9.3552269596095203E-7</v>
          </cell>
          <cell r="I34">
            <v>3.8879490666795399E-2</v>
          </cell>
          <cell r="J34">
            <v>6.35987679912927E-6</v>
          </cell>
          <cell r="K34">
            <v>1.35387823446183E-5</v>
          </cell>
          <cell r="L34">
            <v>2.0945254161532298E-5</v>
          </cell>
          <cell r="M34">
            <v>0.112102780066288</v>
          </cell>
          <cell r="N34">
            <v>2.07296962786747E-2</v>
          </cell>
          <cell r="O34">
            <v>7.9211418978179202E-5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3.3905523859135902E-7</v>
          </cell>
          <cell r="H35">
            <v>1.27457793455231E-6</v>
          </cell>
          <cell r="I35">
            <v>3.8880765244729998E-2</v>
          </cell>
          <cell r="J35">
            <v>3.8887125121529101E-2</v>
          </cell>
          <cell r="K35">
            <v>3.89006639038737E-2</v>
          </cell>
          <cell r="L35">
            <v>3.8921609158035303E-2</v>
          </cell>
          <cell r="M35">
            <v>0.15102438922432301</v>
          </cell>
          <cell r="N35">
            <v>0.171753978017846</v>
          </cell>
          <cell r="O35">
            <v>0.171832957866738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6.1735452964199409</v>
          </cell>
          <cell r="E36">
            <v>6.9076163619438029</v>
          </cell>
          <cell r="F36">
            <v>6.8157524866254438</v>
          </cell>
          <cell r="G36">
            <v>5.4329508124500272</v>
          </cell>
          <cell r="H36">
            <v>5.2079237660966626</v>
          </cell>
          <cell r="I36">
            <v>4.1458705060176362</v>
          </cell>
          <cell r="J36">
            <v>3.1575317637422518</v>
          </cell>
          <cell r="K36">
            <v>1.7960082754427655</v>
          </cell>
          <cell r="L36">
            <v>0.40861757578356733</v>
          </cell>
          <cell r="M36">
            <v>0.41127188545825705</v>
          </cell>
          <cell r="N36">
            <v>0.41136942036585616</v>
          </cell>
          <cell r="O36">
            <v>0.41157194440311179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8.5743684672499203</v>
          </cell>
          <cell r="E37">
            <v>9.5939116138108353</v>
          </cell>
          <cell r="F37">
            <v>9.4663228980908993</v>
          </cell>
          <cell r="G37">
            <v>7.5457650172916955</v>
          </cell>
          <cell r="H37">
            <v>7.2332274529120406</v>
          </cell>
          <cell r="I37">
            <v>5.7581534805800549</v>
          </cell>
          <cell r="J37">
            <v>4.3854607829753469</v>
          </cell>
          <cell r="K37">
            <v>2.4944559381149514</v>
          </cell>
          <cell r="L37">
            <v>0.56752441081051119</v>
          </cell>
          <cell r="M37">
            <v>0.57121095202535699</v>
          </cell>
          <cell r="N37">
            <v>0.57134641717480028</v>
          </cell>
          <cell r="O37">
            <v>0.57162770055987766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3.4507978207352299E-6</v>
          </cell>
          <cell r="E38">
            <v>5.5537915375010502E-2</v>
          </cell>
          <cell r="F38">
            <v>8.4911878973956704E-7</v>
          </cell>
          <cell r="G38">
            <v>1.9710145510524999E-2</v>
          </cell>
          <cell r="H38">
            <v>0.232089561268637</v>
          </cell>
          <cell r="I38">
            <v>7.3837487180959394E-2</v>
          </cell>
          <cell r="J38">
            <v>1.0399508943360601E-6</v>
          </cell>
          <cell r="K38">
            <v>6.5622548026706806E-2</v>
          </cell>
          <cell r="L38">
            <v>1.20288022801856E-6</v>
          </cell>
          <cell r="M38">
            <v>2.8664244356203602E-6</v>
          </cell>
          <cell r="N38">
            <v>2.1010460778436001E-2</v>
          </cell>
          <cell r="O38">
            <v>4.9185158030675601E-2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0.47842372861493271</v>
          </cell>
          <cell r="E39">
            <v>0.53396157636200614</v>
          </cell>
          <cell r="F39">
            <v>0.53395979831996709</v>
          </cell>
          <cell r="G39">
            <v>0.55366792979159962</v>
          </cell>
          <cell r="H39">
            <v>0.40432471857319519</v>
          </cell>
          <cell r="I39">
            <v>0.32188693429127058</v>
          </cell>
          <cell r="J39">
            <v>0.30591503290352673</v>
          </cell>
          <cell r="K39">
            <v>0.13946050261713031</v>
          </cell>
          <cell r="L39">
            <v>6.6869521507698898E-2</v>
          </cell>
          <cell r="M39">
            <v>6.5584795450278788E-2</v>
          </cell>
          <cell r="N39">
            <v>3.2628331048416649E-2</v>
          </cell>
          <cell r="O39">
            <v>7.019640188679227E-2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5.1850564698802417</v>
          </cell>
          <cell r="E40">
            <v>5.5675587987090145</v>
          </cell>
          <cell r="F40">
            <v>5.6974182095117003</v>
          </cell>
          <cell r="G40">
            <v>7.1145960777278789</v>
          </cell>
          <cell r="H40">
            <v>6.7077997634865714</v>
          </cell>
          <cell r="I40">
            <v>10.264349761843846</v>
          </cell>
          <cell r="J40">
            <v>12.869070319487815</v>
          </cell>
          <cell r="K40">
            <v>12.484975269298253</v>
          </cell>
          <cell r="L40">
            <v>11.993341126525555</v>
          </cell>
          <cell r="M40">
            <v>11.897069462191043</v>
          </cell>
          <cell r="N40">
            <v>12.39504881762082</v>
          </cell>
          <cell r="O40">
            <v>12.422686818136627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5.1850564698802417</v>
          </cell>
          <cell r="E41">
            <v>5.5675587987090145</v>
          </cell>
          <cell r="F41">
            <v>5.6974182095117003</v>
          </cell>
          <cell r="G41">
            <v>7.1145960777278789</v>
          </cell>
          <cell r="H41">
            <v>6.7077997634865714</v>
          </cell>
          <cell r="I41">
            <v>10.264349761843846</v>
          </cell>
          <cell r="J41">
            <v>12.869070319487815</v>
          </cell>
          <cell r="K41">
            <v>12.484975269298253</v>
          </cell>
          <cell r="L41">
            <v>11.993341126525555</v>
          </cell>
          <cell r="M41">
            <v>11.897069462191043</v>
          </cell>
          <cell r="N41">
            <v>12.39504881762082</v>
          </cell>
          <cell r="O41">
            <v>12.422686818136627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5.6086420830445043</v>
          </cell>
          <cell r="E42">
            <v>6.009520808837741</v>
          </cell>
          <cell r="F42">
            <v>6.1300362177088754</v>
          </cell>
          <cell r="G42">
            <v>7.6142689942468751</v>
          </cell>
          <cell r="H42">
            <v>7.141069702866754</v>
          </cell>
          <cell r="I42">
            <v>10.870059016925667</v>
          </cell>
          <cell r="J42">
            <v>13.587314228410296</v>
          </cell>
          <cell r="K42">
            <v>13.142079230840265</v>
          </cell>
          <cell r="L42">
            <v>12.624569606869029</v>
          </cell>
          <cell r="M42">
            <v>12.523231012832666</v>
          </cell>
          <cell r="N42">
            <v>13.047419808021909</v>
          </cell>
          <cell r="O42">
            <v>13.076512440143814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2.4158418489641301E-2</v>
          </cell>
          <cell r="F43">
            <v>9.1986520002307601E-2</v>
          </cell>
          <cell r="G43">
            <v>2.84207479655612E-2</v>
          </cell>
          <cell r="H43">
            <v>0.29048580174661398</v>
          </cell>
          <cell r="I43">
            <v>0.40426816431600499</v>
          </cell>
          <cell r="J43">
            <v>0.24976787186966101</v>
          </cell>
          <cell r="K43">
            <v>0.31745643883128399</v>
          </cell>
          <cell r="L43">
            <v>0.370642169083433</v>
          </cell>
          <cell r="M43">
            <v>0.26463346134817001</v>
          </cell>
          <cell r="N43">
            <v>0.432197787018608</v>
          </cell>
          <cell r="O43">
            <v>0.29006942684604697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0.40581656362275431</v>
          </cell>
          <cell r="F44">
            <v>0.48058269636015899</v>
          </cell>
          <cell r="G44">
            <v>0.41163519464070003</v>
          </cell>
          <cell r="H44">
            <v>0.42420112408112298</v>
          </cell>
          <cell r="I44">
            <v>0.70253240408538353</v>
          </cell>
          <cell r="J44">
            <v>0.90128158384165669</v>
          </cell>
          <cell r="K44">
            <v>0.88471906238000331</v>
          </cell>
          <cell r="L44">
            <v>0.88571356701678206</v>
          </cell>
          <cell r="M44">
            <v>0.87318426264535642</v>
          </cell>
          <cell r="N44">
            <v>0.9055338018516601</v>
          </cell>
          <cell r="O44">
            <v>0.90158037844156091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7.3686227615872777E-5</v>
          </cell>
          <cell r="G45">
            <v>1.86674601008077E-4</v>
          </cell>
          <cell r="H45">
            <v>0.19392560627939109</v>
          </cell>
          <cell r="I45">
            <v>0.59806687310124396</v>
          </cell>
          <cell r="J45">
            <v>0.50615538901369606</v>
          </cell>
          <cell r="K45">
            <v>0.27730388315703086</v>
          </cell>
          <cell r="L45">
            <v>0.13075282606624133</v>
          </cell>
          <cell r="M45">
            <v>7.1351539693680771E-2</v>
          </cell>
          <cell r="N45">
            <v>7.2927242836380315E-2</v>
          </cell>
          <cell r="O45">
            <v>6.9280608508606359E-2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7.3322792115055582E-5</v>
          </cell>
          <cell r="G46">
            <v>1.8575772176647755E-4</v>
          </cell>
          <cell r="H46">
            <v>0.19394018932035922</v>
          </cell>
          <cell r="I46">
            <v>0.59809501751792904</v>
          </cell>
          <cell r="J46">
            <v>0.50618243788617923</v>
          </cell>
          <cell r="K46">
            <v>0.27731916686716884</v>
          </cell>
          <cell r="L46">
            <v>0.13075912224372305</v>
          </cell>
          <cell r="M46">
            <v>7.1357857031401004E-2</v>
          </cell>
          <cell r="N46">
            <v>7.29330360171873E-2</v>
          </cell>
          <cell r="O46">
            <v>6.9286988941492669E-2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6.5855661415804098E-6</v>
          </cell>
          <cell r="E47">
            <v>2.2011928346061201E-6</v>
          </cell>
          <cell r="F47">
            <v>2.48269918983124E-5</v>
          </cell>
          <cell r="G47">
            <v>2.38295728924908E-5</v>
          </cell>
          <cell r="H47">
            <v>3.4606499753039498E-2</v>
          </cell>
          <cell r="I47">
            <v>3.4440951641780397E-2</v>
          </cell>
          <cell r="J47">
            <v>5.3784729383010802E-5</v>
          </cell>
          <cell r="K47">
            <v>2.0044235778733001E-4</v>
          </cell>
          <cell r="L47">
            <v>9.2896758348080203E-3</v>
          </cell>
          <cell r="M47">
            <v>3.8583060323247298E-3</v>
          </cell>
          <cell r="N47">
            <v>3.1482283719602702E-3</v>
          </cell>
          <cell r="O47">
            <v>6.3889695409669297E-3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6.589905981640914E-6</v>
          </cell>
          <cell r="E48">
            <v>1.5419464956819447E-7</v>
          </cell>
          <cell r="F48">
            <v>2.3511751473891204E-5</v>
          </cell>
          <cell r="G48">
            <v>4.1837393085143306E-5</v>
          </cell>
          <cell r="H48">
            <v>3.4637034360236053E-2</v>
          </cell>
          <cell r="I48">
            <v>6.9052599493263853E-2</v>
          </cell>
          <cell r="J48">
            <v>6.9033481664032059E-2</v>
          </cell>
          <cell r="K48">
            <v>3.4437802432089847E-2</v>
          </cell>
          <cell r="L48">
            <v>1.4696261127951105E-2</v>
          </cell>
          <cell r="M48">
            <v>1.322729143107371E-2</v>
          </cell>
          <cell r="N48">
            <v>1.3226290222772719E-2</v>
          </cell>
          <cell r="O48">
            <v>1.3229677104758449E-2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5.4452890295592381E-2</v>
          </cell>
          <cell r="F49">
            <v>7.0582829582164927E-2</v>
          </cell>
          <cell r="G49">
            <v>0.11352520299245347</v>
          </cell>
          <cell r="H49">
            <v>0.1768466872395659</v>
          </cell>
          <cell r="I49">
            <v>0.25171274282773087</v>
          </cell>
          <cell r="J49">
            <v>0.34417991344494997</v>
          </cell>
          <cell r="K49">
            <v>0.4563618618896052</v>
          </cell>
          <cell r="L49">
            <v>0.47964138407664331</v>
          </cell>
          <cell r="M49">
            <v>0.50410847464512365</v>
          </cell>
          <cell r="N49">
            <v>0.52982406055116082</v>
          </cell>
          <cell r="O49">
            <v>0.55685306128843559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2.0535394140981311</v>
          </cell>
          <cell r="E50">
            <v>3.8269937246239758</v>
          </cell>
          <cell r="F50">
            <v>3.9573270292637144</v>
          </cell>
          <cell r="G50">
            <v>3.196985679656438</v>
          </cell>
          <cell r="H50">
            <v>3.1523453325862141</v>
          </cell>
          <cell r="I50">
            <v>2.9612332772868437</v>
          </cell>
          <cell r="J50">
            <v>3.7812799323579074</v>
          </cell>
          <cell r="K50">
            <v>3.7519665250539096</v>
          </cell>
          <cell r="L50">
            <v>3.614106920105689</v>
          </cell>
          <cell r="M50">
            <v>3.4760786664134233</v>
          </cell>
          <cell r="N50">
            <v>3.4776940510399075</v>
          </cell>
          <cell r="O50">
            <v>2.3008912550037643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1.8995333075234873</v>
          </cell>
          <cell r="E51">
            <v>3.5391862326945689</v>
          </cell>
          <cell r="F51">
            <v>3.517847371126483</v>
          </cell>
          <cell r="G51">
            <v>1.7558188817007065</v>
          </cell>
          <cell r="H51">
            <v>1.7557585501794772</v>
          </cell>
          <cell r="I51">
            <v>2.5040558506260941</v>
          </cell>
          <cell r="J51">
            <v>2.6813691324608233</v>
          </cell>
          <cell r="K51">
            <v>2.5793694232129432</v>
          </cell>
          <cell r="L51">
            <v>2.4124971864800751</v>
          </cell>
          <cell r="M51">
            <v>2.2793175436479287</v>
          </cell>
          <cell r="N51">
            <v>2.280208201418207</v>
          </cell>
          <cell r="O51">
            <v>2.1244745934488689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4.3869288577751933</v>
          </cell>
          <cell r="E52">
            <v>1.7816910561010353</v>
          </cell>
          <cell r="F52">
            <v>1.7816911333536825</v>
          </cell>
          <cell r="G52">
            <v>1.7816912094518358</v>
          </cell>
          <cell r="H52">
            <v>1.7816913164616992</v>
          </cell>
          <cell r="I52">
            <v>1.7816915379184219</v>
          </cell>
          <cell r="J52">
            <v>1.7816910751096873</v>
          </cell>
          <cell r="K52">
            <v>1.7816902726484645</v>
          </cell>
          <cell r="L52">
            <v>1.7816900291254301</v>
          </cell>
          <cell r="M52">
            <v>1.7816899048677788</v>
          </cell>
          <cell r="N52">
            <v>1.7816903146684577</v>
          </cell>
          <cell r="O52">
            <v>1.7816928671592953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0.35008157300835224</v>
          </cell>
          <cell r="F53">
            <v>0.38254351759003941</v>
          </cell>
          <cell r="G53">
            <v>0.44347254011914883</v>
          </cell>
          <cell r="H53">
            <v>0.51410631646701499</v>
          </cell>
          <cell r="I53">
            <v>0.59599031970343352</v>
          </cell>
          <cell r="J53">
            <v>0.69091539415097969</v>
          </cell>
          <cell r="K53">
            <v>0.80095894081524655</v>
          </cell>
          <cell r="L53">
            <v>0.9285297108137488</v>
          </cell>
          <cell r="M53">
            <v>1.0764200285865688</v>
          </cell>
          <cell r="N53">
            <v>1.2478657082495286</v>
          </cell>
          <cell r="O53">
            <v>1.4466205446234515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9.2187297951661797</v>
          </cell>
          <cell r="E54">
            <v>10.558876295818262</v>
          </cell>
          <cell r="F54">
            <v>10.709217386882885</v>
          </cell>
          <cell r="G54">
            <v>8.0121667576024418</v>
          </cell>
          <cell r="H54">
            <v>8.0804287669658539</v>
          </cell>
          <cell r="I54">
            <v>8.8295851951847553</v>
          </cell>
          <cell r="J54">
            <v>10.084960404706061</v>
          </cell>
          <cell r="K54">
            <v>10.146735211613874</v>
          </cell>
          <cell r="L54">
            <v>9.9801034098554204</v>
          </cell>
          <cell r="M54">
            <v>9.8730624446260595</v>
          </cell>
          <cell r="N54">
            <v>10.08927380343448</v>
          </cell>
          <cell r="O54">
            <v>8.8908230616109307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0.62767217735457104</v>
          </cell>
          <cell r="E55">
            <v>3.3028479100878E-2</v>
          </cell>
          <cell r="F55">
            <v>3.46977623052555E-3</v>
          </cell>
          <cell r="G55">
            <v>6.2935183101130599E-3</v>
          </cell>
          <cell r="H55">
            <v>1.33761450103512E-2</v>
          </cell>
          <cell r="I55">
            <v>1.50773948713786E-2</v>
          </cell>
          <cell r="J55">
            <v>7.2696596767086097E-3</v>
          </cell>
          <cell r="K55">
            <v>2.0352697141538301E-2</v>
          </cell>
          <cell r="L55">
            <v>1.2752407241805199E-2</v>
          </cell>
          <cell r="M55">
            <v>1.36786282288141E-2</v>
          </cell>
          <cell r="N55">
            <v>1.2755969011119601E-2</v>
          </cell>
          <cell r="O55">
            <v>1.32629180194117E-2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0.62767217735457104</v>
          </cell>
          <cell r="E56">
            <v>0.66070065645544895</v>
          </cell>
          <cell r="F56">
            <v>0.66417043268597498</v>
          </cell>
          <cell r="G56">
            <v>0.67046395099608802</v>
          </cell>
          <cell r="H56">
            <v>0.68384009600643902</v>
          </cell>
          <cell r="I56">
            <v>0.69891749087781796</v>
          </cell>
          <cell r="J56">
            <v>0.70618715055452597</v>
          </cell>
          <cell r="K56">
            <v>0.72653984769606506</v>
          </cell>
          <cell r="L56">
            <v>0.73929225493786999</v>
          </cell>
          <cell r="M56">
            <v>0.75297088316668404</v>
          </cell>
          <cell r="N56">
            <v>0.76572685217780301</v>
          </cell>
          <cell r="O56">
            <v>0.77898977019721505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1.3702046263432912E-2</v>
          </cell>
          <cell r="E57">
            <v>2.514042181421643E-2</v>
          </cell>
          <cell r="F57">
            <v>0.10267134335300432</v>
          </cell>
          <cell r="G57">
            <v>0.10218917082236763</v>
          </cell>
          <cell r="H57">
            <v>0.10257204490074899</v>
          </cell>
          <cell r="I57">
            <v>5.1765420220583051E-2</v>
          </cell>
          <cell r="J57"/>
          <cell r="K57"/>
          <cell r="L57">
            <v>6.7098342178563137E-4</v>
          </cell>
          <cell r="M57">
            <v>2.0631957170329329E-3</v>
          </cell>
          <cell r="N57">
            <v>1.7861702961319266E-3</v>
          </cell>
          <cell r="O57">
            <v>2.8681358585063753E-3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1.4054827779818362E-2</v>
          </cell>
          <cell r="E58">
            <v>2.509975752171039E-2</v>
          </cell>
          <cell r="F58">
            <v>0.10200303364081027</v>
          </cell>
          <cell r="G58">
            <v>0.10144172988484511</v>
          </cell>
          <cell r="H58">
            <v>0.10209799778188719</v>
          </cell>
          <cell r="I58">
            <v>5.1567050415494184E-2</v>
          </cell>
          <cell r="J58"/>
          <cell r="K58"/>
          <cell r="L58">
            <v>6.7190576001184641E-4</v>
          </cell>
          <cell r="M58">
            <v>2.0647516430412137E-3</v>
          </cell>
          <cell r="N58">
            <v>1.7897381996500182E-3</v>
          </cell>
          <cell r="O58">
            <v>2.8883596053389557E-3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2.775687404325124E-2</v>
          </cell>
          <cell r="E59">
            <v>5.0240179335926796E-2</v>
          </cell>
          <cell r="F59">
            <v>0.20467274039864972</v>
          </cell>
          <cell r="G59">
            <v>0.20362976179422831</v>
          </cell>
          <cell r="H59">
            <v>0.20466823973249271</v>
          </cell>
          <cell r="I59">
            <v>0.10333032020392205</v>
          </cell>
          <cell r="J59"/>
          <cell r="K59"/>
          <cell r="L59">
            <v>1.3428891817974789E-3</v>
          </cell>
          <cell r="M59">
            <v>4.1279473600741457E-3</v>
          </cell>
          <cell r="N59">
            <v>3.5759084957819446E-3</v>
          </cell>
          <cell r="O59">
            <v>5.7564954638453366E-3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73.238321625961078</v>
          </cell>
          <cell r="E60">
            <v>78.632927073442673</v>
          </cell>
          <cell r="F60">
            <v>79.102228203778751</v>
          </cell>
          <cell r="G60">
            <v>77.695144565455394</v>
          </cell>
          <cell r="H60">
            <v>75.576765250854862</v>
          </cell>
          <cell r="I60">
            <v>74.715917793864577</v>
          </cell>
          <cell r="J60">
            <v>71.823183775247415</v>
          </cell>
          <cell r="K60">
            <v>69.903641079070468</v>
          </cell>
          <cell r="L60">
            <v>69.184614329620103</v>
          </cell>
          <cell r="M60">
            <v>69.518750029651613</v>
          </cell>
          <cell r="N60">
            <v>69.533365703012564</v>
          </cell>
          <cell r="O60">
            <v>69.553416882966999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6.9642753326792866</v>
          </cell>
          <cell r="F61">
            <v>6.9635872457433239</v>
          </cell>
          <cell r="G61">
            <v>13.760539819183439</v>
          </cell>
          <cell r="H61">
            <v>13.760819400579225</v>
          </cell>
          <cell r="I61">
            <v>13.760885419238958</v>
          </cell>
          <cell r="J61">
            <v>13.761147574127746</v>
          </cell>
          <cell r="K61">
            <v>17.576048173943068</v>
          </cell>
          <cell r="L61">
            <v>17.575919405922502</v>
          </cell>
          <cell r="M61">
            <v>17.576091878208572</v>
          </cell>
          <cell r="N61">
            <v>17.575856798532698</v>
          </cell>
          <cell r="O61">
            <v>17.575764130962796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6.1735452964199409</v>
          </cell>
          <cell r="E62">
            <v>6.9076163619438029</v>
          </cell>
          <cell r="F62">
            <v>6.8157524866254438</v>
          </cell>
          <cell r="G62">
            <v>5.4329508124500272</v>
          </cell>
          <cell r="H62">
            <v>5.2079237660966626</v>
          </cell>
          <cell r="I62">
            <v>4.1458705060176362</v>
          </cell>
          <cell r="J62">
            <v>3.1575317637422518</v>
          </cell>
          <cell r="K62">
            <v>1.7960082754427655</v>
          </cell>
          <cell r="L62">
            <v>0.40861757578356733</v>
          </cell>
          <cell r="M62">
            <v>0.41127188545825705</v>
          </cell>
          <cell r="N62">
            <v>0.41136942036585616</v>
          </cell>
          <cell r="O62">
            <v>0.41157194440311179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4.8521778069010103E-4</v>
          </cell>
          <cell r="H63">
            <v>2.5066063691780638E-3</v>
          </cell>
          <cell r="I63">
            <v>1.0054033307520944</v>
          </cell>
          <cell r="J63">
            <v>0.93179870389861552</v>
          </cell>
          <cell r="K63">
            <v>1.7340350062053558</v>
          </cell>
          <cell r="L63">
            <v>1.7102053718798023</v>
          </cell>
          <cell r="M63">
            <v>1.7212626020132591</v>
          </cell>
          <cell r="N63">
            <v>0.20747154063001139</v>
          </cell>
          <cell r="O63">
            <v>0.12213452797400086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5.553901428039568</v>
          </cell>
          <cell r="E64">
            <v>6.0159361024323772</v>
          </cell>
          <cell r="F64">
            <v>6.0159362019178362</v>
          </cell>
          <cell r="G64">
            <v>6.0159361242445861</v>
          </cell>
          <cell r="H64">
            <v>6.0159357734833234</v>
          </cell>
          <cell r="I64">
            <v>6.0159366834432371</v>
          </cell>
          <cell r="J64">
            <v>8.9306831470612718</v>
          </cell>
          <cell r="K64">
            <v>8.9306840488846522</v>
          </cell>
          <cell r="L64">
            <v>8.93068390401959</v>
          </cell>
          <cell r="M64">
            <v>8.9306855630964339</v>
          </cell>
          <cell r="N64">
            <v>8.9306865522610046</v>
          </cell>
          <cell r="O64">
            <v>8.9306911178643791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2.3940353430653358</v>
          </cell>
          <cell r="E65">
            <v>0.28585847735596087</v>
          </cell>
          <cell r="F65">
            <v>2.2745028212100884</v>
          </cell>
          <cell r="G65">
            <v>1.7846605507746862</v>
          </cell>
          <cell r="H65">
            <v>1.2177178325932168</v>
          </cell>
          <cell r="I65">
            <v>1.0363309927647626</v>
          </cell>
          <cell r="J65">
            <v>0.98991324203164655</v>
          </cell>
          <cell r="K65">
            <v>1.7011898920149002</v>
          </cell>
          <cell r="L65">
            <v>1.7018408776988252</v>
          </cell>
          <cell r="M65">
            <v>1.7101211927522457</v>
          </cell>
          <cell r="N65">
            <v>0.71910475425257137</v>
          </cell>
          <cell r="O65">
            <v>0.70682051554381797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1.2230666466935223</v>
          </cell>
          <cell r="E66">
            <v>1.3407664373863868</v>
          </cell>
          <cell r="F66">
            <v>1.3568921202417341</v>
          </cell>
          <cell r="G66">
            <v>1.295565318406819</v>
          </cell>
          <cell r="H66">
            <v>1.4272908788139012</v>
          </cell>
          <cell r="I66">
            <v>1.7885517067761108</v>
          </cell>
          <cell r="J66">
            <v>4.7665297234871939</v>
          </cell>
          <cell r="K66">
            <v>6.8176697965325577</v>
          </cell>
          <cell r="L66">
            <v>10.401521160683911</v>
          </cell>
          <cell r="M66">
            <v>11.886164159949281</v>
          </cell>
          <cell r="N66">
            <v>14.372751383752158</v>
          </cell>
          <cell r="O66">
            <v>14.931350809638896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4.2612059079676872</v>
          </cell>
          <cell r="E67">
            <v>4.6176489909548062</v>
          </cell>
          <cell r="F67">
            <v>4.826496307738986</v>
          </cell>
          <cell r="G67">
            <v>5.194580609726235</v>
          </cell>
          <cell r="H67">
            <v>5.1002839743820427</v>
          </cell>
          <cell r="I67">
            <v>5.6028335901997988</v>
          </cell>
          <cell r="J67">
            <v>5.9703515173484796</v>
          </cell>
          <cell r="K67">
            <v>13.127330506401469</v>
          </cell>
          <cell r="L67">
            <v>13.288294370927712</v>
          </cell>
          <cell r="M67">
            <v>13.287108565822892</v>
          </cell>
          <cell r="N67">
            <v>13.249025038469469</v>
          </cell>
          <cell r="O67">
            <v>13.166824225978518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1.8770708840366426</v>
          </cell>
          <cell r="E68">
            <v>2.1600822648104994</v>
          </cell>
          <cell r="F68">
            <v>2.1233243150968675</v>
          </cell>
          <cell r="G68">
            <v>2.0917174514438552</v>
          </cell>
          <cell r="H68">
            <v>2.2253241082995849</v>
          </cell>
          <cell r="I68">
            <v>2.3944084601950526</v>
          </cell>
          <cell r="J68">
            <v>2.4713378159263426</v>
          </cell>
          <cell r="K68">
            <v>3.3234203724512814</v>
          </cell>
          <cell r="L68">
            <v>2.3660628362011575</v>
          </cell>
          <cell r="M68">
            <v>2.3813765931456938</v>
          </cell>
          <cell r="N68">
            <v>2.3820615423716225</v>
          </cell>
          <cell r="O68">
            <v>2.3829797396022254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0.68565004735421464</v>
          </cell>
          <cell r="E69">
            <v>0.74269014503777253</v>
          </cell>
          <cell r="F69">
            <v>0.92689335819781715</v>
          </cell>
          <cell r="G69">
            <v>1.7639536362619253</v>
          </cell>
          <cell r="H69">
            <v>1.874743517871813</v>
          </cell>
          <cell r="I69">
            <v>1.2206311659504092</v>
          </cell>
          <cell r="J69"/>
          <cell r="L69">
            <v>1.983827751801082E-3</v>
          </cell>
          <cell r="M69">
            <v>2.324569565053434E-3</v>
          </cell>
          <cell r="N69">
            <v>1.5896013851657818E-3</v>
          </cell>
          <cell r="O69">
            <v>3.0741802178863805E-3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0.6269956052058514</v>
          </cell>
          <cell r="E70">
            <v>0.68733296094431218</v>
          </cell>
          <cell r="F70">
            <v>0.68644895820891849</v>
          </cell>
          <cell r="G70">
            <v>0.71931491321103846</v>
          </cell>
          <cell r="H70">
            <v>2.1636709311760929</v>
          </cell>
          <cell r="I70">
            <v>3.7346156719960173</v>
          </cell>
          <cell r="J70">
            <v>3.137069579505892</v>
          </cell>
          <cell r="K70">
            <v>3.437354841054773</v>
          </cell>
          <cell r="L70">
            <v>3.7630606599495846</v>
          </cell>
          <cell r="M70">
            <v>3.74060815445094</v>
          </cell>
          <cell r="N70">
            <v>3.7259867850168087</v>
          </cell>
          <cell r="O70">
            <v>3.6331416928805607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6.7964329112826241E-4</v>
          </cell>
          <cell r="H71">
            <v>5.5422356258356487E-4</v>
          </cell>
          <cell r="I71">
            <v>1.3416777530033725E-2</v>
          </cell>
          <cell r="J71">
            <v>1.871455022091198E-2</v>
          </cell>
          <cell r="K71">
            <v>2.1769758268081009E-2</v>
          </cell>
          <cell r="L71">
            <v>1.0462623602051422E-2</v>
          </cell>
          <cell r="M71">
            <v>2.201656684320439E-3</v>
          </cell>
          <cell r="N71">
            <v>1.6438711678804017E-3</v>
          </cell>
          <cell r="O71">
            <v>3.0452029845667206E-3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24.189714821326096</v>
          </cell>
          <cell r="E72">
            <v>25.326920220787034</v>
          </cell>
          <cell r="F72">
            <v>24.580503391887493</v>
          </cell>
          <cell r="G72">
            <v>22.975390590703213</v>
          </cell>
          <cell r="H72">
            <v>22.963074069601372</v>
          </cell>
          <cell r="I72">
            <v>23.760022557225451</v>
          </cell>
          <cell r="J72">
            <v>22.263149281900386</v>
          </cell>
          <cell r="K72">
            <v>9.1627349809583407</v>
          </cell>
          <cell r="L72">
            <v>5.1522217809068458</v>
          </cell>
          <cell r="M72">
            <v>2.9498702652024371</v>
          </cell>
          <cell r="N72">
            <v>1.7584715042964896</v>
          </cell>
          <cell r="O72">
            <v>0.47543726826635907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8.86775877563418E-4</v>
          </cell>
          <cell r="G73">
            <v>1.0741560823783259E-3</v>
          </cell>
          <cell r="H73">
            <v>0.39834237090729341</v>
          </cell>
          <cell r="I73">
            <v>0.41535129261894715</v>
          </cell>
          <cell r="J73">
            <v>0.40312579870247067</v>
          </cell>
          <cell r="K73">
            <v>9.8117020251712282E-3</v>
          </cell>
          <cell r="L73">
            <v>1.0366118700132969</v>
          </cell>
          <cell r="M73">
            <v>2.1429313165740438</v>
          </cell>
          <cell r="N73">
            <v>3.3331210936892628</v>
          </cell>
          <cell r="O73">
            <v>4.5570979761320798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1.4100658742849705</v>
          </cell>
          <cell r="E74">
            <v>1.5273702499617894</v>
          </cell>
          <cell r="F74">
            <v>1.374750038214634</v>
          </cell>
          <cell r="G74">
            <v>1.1463321722277746</v>
          </cell>
          <cell r="H74">
            <v>0.93721663373710828</v>
          </cell>
          <cell r="I74">
            <v>1.1873055006426265</v>
          </cell>
          <cell r="J74">
            <v>1.1000462891134282</v>
          </cell>
          <cell r="K74">
            <v>1.4748159644763033</v>
          </cell>
          <cell r="L74">
            <v>2.057334765532238</v>
          </cell>
          <cell r="M74">
            <v>1.9901268713133431</v>
          </cell>
          <cell r="N74">
            <v>2.0793335680836007</v>
          </cell>
          <cell r="O74">
            <v>1.8634466900820732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5.038727406426228E-4</v>
          </cell>
          <cell r="H75">
            <v>1.8169772047020431E-3</v>
          </cell>
          <cell r="I75">
            <v>4.0257723357770411E-3</v>
          </cell>
          <cell r="J75">
            <v>3.4556416311784153E-3</v>
          </cell>
          <cell r="K75">
            <v>4.0976062026293397E-3</v>
          </cell>
          <cell r="L75">
            <v>3.8722497525315283E-3</v>
          </cell>
          <cell r="M75">
            <v>5.7248197907146759E-3</v>
          </cell>
          <cell r="N75">
            <v>3.7432462314680491E-3</v>
          </cell>
          <cell r="O75">
            <v>8.635805397971064E-3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24.843069771567279</v>
          </cell>
          <cell r="E76">
            <v>22.056475639040364</v>
          </cell>
          <cell r="F76">
            <v>21.15629107127549</v>
          </cell>
          <cell r="G76">
            <v>15.51148597817809</v>
          </cell>
          <cell r="H76">
            <v>12.279567445580167</v>
          </cell>
          <cell r="I76">
            <v>8.6303874291837932</v>
          </cell>
          <cell r="J76">
            <v>3.918395263611766</v>
          </cell>
          <cell r="K76">
            <v>0.7867549394094413</v>
          </cell>
          <cell r="L76">
            <v>0.77594718645165484</v>
          </cell>
          <cell r="M76">
            <v>0.7809505084374545</v>
          </cell>
          <cell r="N76">
            <v>0.78117028099921526</v>
          </cell>
          <cell r="O76">
            <v>0.78147762868484205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4.1898114760909872E-5</v>
          </cell>
          <cell r="E77">
            <v>8.2199222112308177E-5</v>
          </cell>
          <cell r="F77">
            <v>5.4616040319351608E-4</v>
          </cell>
          <cell r="G77">
            <v>2.3280536454095449E-4</v>
          </cell>
          <cell r="H77">
            <v>2.1261204603900542E-4</v>
          </cell>
          <cell r="I77">
            <v>1.0883489548352502E-2</v>
          </cell>
          <cell r="J77">
            <v>1.0695472843281493E-2</v>
          </cell>
          <cell r="K77">
            <v>3.4859681829975055E-3</v>
          </cell>
          <cell r="L77">
            <v>1.41434954381519E-3</v>
          </cell>
          <cell r="M77">
            <v>1.2235292884462141E-3</v>
          </cell>
          <cell r="N77">
            <v>1.9868285442049731E-3</v>
          </cell>
          <cell r="O77">
            <v>2.5183591593721261E-3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4.1898114760909872E-5</v>
          </cell>
          <cell r="E78">
            <v>8.2199222112308177E-5</v>
          </cell>
          <cell r="F78">
            <v>7.0464038236048114E-4</v>
          </cell>
          <cell r="G78">
            <v>2.8434610545383679E-4</v>
          </cell>
          <cell r="H78">
            <v>2.5048327026244406E-4</v>
          </cell>
          <cell r="I78">
            <v>1.2816182618721713E-2</v>
          </cell>
          <cell r="J78">
            <v>1.2235249180883338E-2</v>
          </cell>
          <cell r="K78">
            <v>3.8744617204585262E-3</v>
          </cell>
          <cell r="L78">
            <v>1.5716815806854528E-3</v>
          </cell>
          <cell r="M78">
            <v>1.3595843459739724E-3</v>
          </cell>
          <cell r="N78">
            <v>2.2076952218511125E-3</v>
          </cell>
          <cell r="O78">
            <v>2.7983171440130804E-3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1.0873890323193601E-3</v>
          </cell>
          <cell r="E79">
            <v>2.5729958525442301E-6</v>
          </cell>
          <cell r="F79">
            <v>3.9896636143987699E-5</v>
          </cell>
          <cell r="G79">
            <v>1.0195953015254699E-5</v>
          </cell>
          <cell r="H79">
            <v>4.8210763967320599E-5</v>
          </cell>
          <cell r="I79">
            <v>2.95922127201858E-2</v>
          </cell>
          <cell r="J79">
            <v>4.4769554311263202E-5</v>
          </cell>
          <cell r="K79">
            <v>8.5911036293424495E-5</v>
          </cell>
          <cell r="L79">
            <v>1.02100945739967E-4</v>
          </cell>
          <cell r="M79">
            <v>1.8781608597544101E-4</v>
          </cell>
          <cell r="N79">
            <v>1.09091373027297E-4</v>
          </cell>
          <cell r="O79">
            <v>1.7149904106225199E-4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1.0873890323193601E-3</v>
          </cell>
          <cell r="E80">
            <v>2.843302535280993E-5</v>
          </cell>
          <cell r="F80">
            <v>7.2500629435089852E-5</v>
          </cell>
          <cell r="G80">
            <v>6.2548859543890001E-5</v>
          </cell>
          <cell r="H80">
            <v>5.0400207165842998E-5</v>
          </cell>
          <cell r="I80">
            <v>2.9635053217505328E-2</v>
          </cell>
          <cell r="J80">
            <v>2.9637758309554309E-2</v>
          </cell>
          <cell r="K80">
            <v>2.5904808058584E-3</v>
          </cell>
          <cell r="L80">
            <v>4.001133767579405E-4</v>
          </cell>
          <cell r="M80">
            <v>2.2405334354897799E-4</v>
          </cell>
          <cell r="N80">
            <v>2.3235678165363E-4</v>
          </cell>
          <cell r="O80">
            <v>2.9638019570780798E-4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1.3148393152811013E-2</v>
          </cell>
          <cell r="F81">
            <v>1.3679221729634998E-2</v>
          </cell>
          <cell r="G81">
            <v>1.4041310241412046E-2</v>
          </cell>
          <cell r="H81">
            <v>7.7716872288163819E-2</v>
          </cell>
          <cell r="I81">
            <v>0.10740127848227023</v>
          </cell>
          <cell r="J81">
            <v>0.12826151497068811</v>
          </cell>
          <cell r="K81">
            <v>0.21337503022115839</v>
          </cell>
          <cell r="L81">
            <v>0.21551799968554064</v>
          </cell>
          <cell r="M81">
            <v>0.21183088463974609</v>
          </cell>
          <cell r="N81">
            <v>0.21432682503565087</v>
          </cell>
          <cell r="O81">
            <v>0.23672909037217563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1.3148614991439251E-2</v>
          </cell>
          <cell r="F82">
            <v>1.367945480059886E-2</v>
          </cell>
          <cell r="G82">
            <v>1.4041473485684425E-2</v>
          </cell>
          <cell r="H82">
            <v>7.7717141792134278E-2</v>
          </cell>
          <cell r="I82">
            <v>0.10740155360998037</v>
          </cell>
          <cell r="J82">
            <v>0.12826174938253773</v>
          </cell>
          <cell r="K82">
            <v>0.21337557590902007</v>
          </cell>
          <cell r="L82">
            <v>0.21551827355247874</v>
          </cell>
          <cell r="M82">
            <v>0.21183196844189478</v>
          </cell>
          <cell r="N82">
            <v>0.21432756639510556</v>
          </cell>
          <cell r="O82">
            <v>0.23673090011691567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4.9314523840629997E-4</v>
          </cell>
          <cell r="F83">
            <v>1.64313221404307E-5</v>
          </cell>
          <cell r="G83">
            <v>3.7872156190768699E-6</v>
          </cell>
          <cell r="H83">
            <v>2.2128987031007799E-3</v>
          </cell>
          <cell r="I83">
            <v>1.27676494591853E-3</v>
          </cell>
          <cell r="J83">
            <v>1.0669174079519499E-3</v>
          </cell>
          <cell r="K83">
            <v>3.1988372540759798E-3</v>
          </cell>
          <cell r="L83">
            <v>1.7136307837304599E-3</v>
          </cell>
          <cell r="M83">
            <v>1.7826011852864899E-3</v>
          </cell>
          <cell r="N83">
            <v>1.06916827663558E-3</v>
          </cell>
          <cell r="O83">
            <v>4.0405162269105703E-3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4.9314523840629997E-4</v>
          </cell>
          <cell r="F84">
            <v>5.0935528066356982E-4</v>
          </cell>
          <cell r="G84">
            <v>5.1265143293715773E-4</v>
          </cell>
          <cell r="H84">
            <v>2.7244224393891806E-3</v>
          </cell>
          <cell r="I84">
            <v>3.8102496223910644E-3</v>
          </cell>
          <cell r="J84">
            <v>4.5601209099679144E-3</v>
          </cell>
          <cell r="K84">
            <v>7.7529993126322075E-3</v>
          </cell>
          <cell r="L84">
            <v>7.755563069534982E-3</v>
          </cell>
          <cell r="M84">
            <v>7.7587283756090503E-3</v>
          </cell>
          <cell r="N84">
            <v>7.7610819270762955E-3</v>
          </cell>
          <cell r="O84">
            <v>8.6016410403551343E-3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2.1436942901242688E-4</v>
          </cell>
          <cell r="E85">
            <v>1.6349813249865771E-3</v>
          </cell>
          <cell r="F85">
            <v>1.9877303747278864E-3</v>
          </cell>
          <cell r="G85">
            <v>1.7228496480831674E-4</v>
          </cell>
          <cell r="H85">
            <v>6.4553122069971525E-5</v>
          </cell>
          <cell r="I85">
            <v>1.6728192917110699E-5</v>
          </cell>
          <cell r="J85">
            <v>7.5547469201808667E-6</v>
          </cell>
          <cell r="K85">
            <v>7.8474944034830561E-6</v>
          </cell>
          <cell r="L85">
            <v>8.1606823760908449E-5</v>
          </cell>
          <cell r="M85">
            <v>1.2993521246083663E-4</v>
          </cell>
          <cell r="N85">
            <v>2.5325108477656164E-5</v>
          </cell>
          <cell r="O85">
            <v>1.0416543008959593E-4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2.805885635796259E-6</v>
          </cell>
          <cell r="G86">
            <v>5.5879877999201632E-6</v>
          </cell>
          <cell r="H86">
            <v>9.991558508716141E-6</v>
          </cell>
          <cell r="I86">
            <v>4.7293985080650547E-6</v>
          </cell>
          <cell r="J86">
            <v>4.9844198257200139E-6</v>
          </cell>
          <cell r="K86">
            <v>5.7668219920608353E-6</v>
          </cell>
          <cell r="L86">
            <v>5.6929594878866085E-6</v>
          </cell>
          <cell r="M86">
            <v>1.2611222858608687E-5</v>
          </cell>
          <cell r="N86">
            <v>1.6641738635392859E-5</v>
          </cell>
          <cell r="O86">
            <v>2.3857746955181924E-5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3.1171852699503233E-2</v>
          </cell>
          <cell r="E87">
            <v>2.2826010681664712E-3</v>
          </cell>
          <cell r="F87">
            <v>1.0623235087594737E-2</v>
          </cell>
          <cell r="G87">
            <v>8.5969721685145127E-3</v>
          </cell>
          <cell r="H87">
            <v>8.5681778298842635E-3</v>
          </cell>
          <cell r="I87">
            <v>3.8547494882619892E-3</v>
          </cell>
          <cell r="J87">
            <v>1.7235222754177669E-6</v>
          </cell>
          <cell r="K87">
            <v>2.1652013956137843E-6</v>
          </cell>
          <cell r="L87">
            <v>3.0381664389978313E-3</v>
          </cell>
          <cell r="M87">
            <v>5.2855526975659319E-3</v>
          </cell>
          <cell r="N87">
            <v>8.2710401133861827E-3</v>
          </cell>
          <cell r="O87">
            <v>8.3837481799546379E-3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3.1386222128515655E-2</v>
          </cell>
          <cell r="E88">
            <v>3.9180907494079298E-3</v>
          </cell>
          <cell r="F88">
            <v>1.2614941036905606E-2</v>
          </cell>
          <cell r="G88">
            <v>8.7752859115179851E-3</v>
          </cell>
          <cell r="H88">
            <v>8.6430756400586416E-3</v>
          </cell>
          <cell r="I88">
            <v>3.876989143781687E-3</v>
          </cell>
          <cell r="J88">
            <v>1.4262689021318647E-5</v>
          </cell>
          <cell r="K88">
            <v>1.577951779115768E-5</v>
          </cell>
          <cell r="L88">
            <v>3.1258464389196635E-3</v>
          </cell>
          <cell r="M88">
            <v>5.4284361575213163E-3</v>
          </cell>
          <cell r="N88">
            <v>8.3132813530426442E-3</v>
          </cell>
          <cell r="O88">
            <v>8.5119733725031958E-3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3.5600025402480124</v>
          </cell>
          <cell r="E89">
            <v>3.4647170369781115</v>
          </cell>
          <cell r="F89">
            <v>0.14506985249883053</v>
          </cell>
          <cell r="G89">
            <v>2.2059575407779594E-4</v>
          </cell>
          <cell r="H89">
            <v>1.384967276611329E-4</v>
          </cell>
          <cell r="I89">
            <v>6.6711962908754115E-4</v>
          </cell>
          <cell r="J89">
            <v>5.2275762968793515E-4</v>
          </cell>
          <cell r="K89">
            <v>3.15147594508907E-4</v>
          </cell>
          <cell r="L89">
            <v>2.6321926733207762E-4</v>
          </cell>
          <cell r="M89">
            <v>2.4990710065252554E-4</v>
          </cell>
          <cell r="N89">
            <v>2.6819447364561771E-4</v>
          </cell>
          <cell r="O89">
            <v>1.3687320873528993E-4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330.01223548099102</v>
          </cell>
          <cell r="E90">
            <v>321.179269327871</v>
          </cell>
          <cell r="F90">
            <v>13.4479753266416</v>
          </cell>
          <cell r="G90">
            <v>2.0449226403011701E-2</v>
          </cell>
          <cell r="H90">
            <v>1.2838646654187E-2</v>
          </cell>
          <cell r="I90">
            <v>6.1841989616415002E-2</v>
          </cell>
          <cell r="J90">
            <v>4.8459632272071597E-2</v>
          </cell>
          <cell r="K90">
            <v>2.9214182010975701E-2</v>
          </cell>
          <cell r="L90">
            <v>2.44004260816836E-2</v>
          </cell>
          <cell r="M90">
            <v>2.31663882304891E-2</v>
          </cell>
          <cell r="N90">
            <v>2.4861627706948799E-2</v>
          </cell>
          <cell r="O90">
            <v>1.2688146449761401E-2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3.5600025402480124</v>
          </cell>
          <cell r="E91">
            <v>3.4647170369781115</v>
          </cell>
          <cell r="F91">
            <v>0.14506985249883053</v>
          </cell>
          <cell r="G91">
            <v>2.2059575407779594E-4</v>
          </cell>
          <cell r="H91">
            <v>1.384967276611329E-4</v>
          </cell>
          <cell r="I91">
            <v>6.6711962908754115E-4</v>
          </cell>
          <cell r="J91">
            <v>5.2275762968793515E-4</v>
          </cell>
          <cell r="K91">
            <v>3.15147594508907E-4</v>
          </cell>
          <cell r="L91">
            <v>2.6321926733207762E-4</v>
          </cell>
          <cell r="M91">
            <v>2.4990710065252554E-4</v>
          </cell>
          <cell r="N91">
            <v>2.6819447364561771E-4</v>
          </cell>
          <cell r="O91">
            <v>1.3687320873528993E-4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0.38984548988261214</v>
          </cell>
          <cell r="E92">
            <v>0.78036064201870503</v>
          </cell>
          <cell r="F92">
            <v>0.78025424331874027</v>
          </cell>
          <cell r="G92">
            <v>0.78037862830400628</v>
          </cell>
          <cell r="H92">
            <v>0.78088143188772829</v>
          </cell>
          <cell r="I92">
            <v>2.2070261590191445</v>
          </cell>
          <cell r="J92">
            <v>2.2069755982396808</v>
          </cell>
          <cell r="K92">
            <v>3.4602070114796057</v>
          </cell>
          <cell r="L92">
            <v>4.2470132904154285</v>
          </cell>
          <cell r="M92">
            <v>4.2468509332438593</v>
          </cell>
          <cell r="N92">
            <v>4.0232701209802348</v>
          </cell>
          <cell r="O92">
            <v>2.817549185690067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0.38984548988261214</v>
          </cell>
          <cell r="E93">
            <v>0.78036064201870503</v>
          </cell>
          <cell r="F93">
            <v>0.78025424331874027</v>
          </cell>
          <cell r="G93">
            <v>0.78037862830400628</v>
          </cell>
          <cell r="H93">
            <v>0.78088143188772829</v>
          </cell>
          <cell r="I93">
            <v>2.2070261590191445</v>
          </cell>
          <cell r="J93">
            <v>2.2069755982396808</v>
          </cell>
          <cell r="K93">
            <v>3.4602070114796057</v>
          </cell>
          <cell r="L93">
            <v>4.2470132904154285</v>
          </cell>
          <cell r="M93">
            <v>4.2468509332438593</v>
          </cell>
          <cell r="N93">
            <v>4.0232701209802348</v>
          </cell>
          <cell r="O93">
            <v>2.817549185690067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2.7551533845556302E-2</v>
          </cell>
          <cell r="E94">
            <v>2.7551534228244301E-2</v>
          </cell>
          <cell r="F94">
            <v>4.5909807927377801E-8</v>
          </cell>
          <cell r="G94">
            <v>5.73932573523798E-6</v>
          </cell>
          <cell r="H94">
            <v>3.4840100332494298E-5</v>
          </cell>
          <cell r="I94">
            <v>0.100706599814664</v>
          </cell>
          <cell r="J94">
            <v>4.32642225126199E-8</v>
          </cell>
          <cell r="K94">
            <v>0.115588862688197</v>
          </cell>
          <cell r="L94">
            <v>8.3565168156692002E-2</v>
          </cell>
          <cell r="M94">
            <v>4.3757871132450002E-8</v>
          </cell>
          <cell r="N94">
            <v>1.5107025014608599E-7</v>
          </cell>
          <cell r="O94">
            <v>1.4398126033703901E-8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2.7551533845556302E-2</v>
          </cell>
          <cell r="E95">
            <v>5.5103068073800603E-2</v>
          </cell>
          <cell r="F95">
            <v>5.5103113983608502E-2</v>
          </cell>
          <cell r="G95">
            <v>5.51088533093438E-2</v>
          </cell>
          <cell r="H95">
            <v>5.51436934096763E-2</v>
          </cell>
          <cell r="I95">
            <v>0.15585029322433999</v>
          </cell>
          <cell r="J95">
            <v>0.155850336488563</v>
          </cell>
          <cell r="K95">
            <v>0.24434116544739101</v>
          </cell>
          <cell r="L95">
            <v>0.29989972740653398</v>
          </cell>
          <cell r="M95">
            <v>0.29989555778197902</v>
          </cell>
          <cell r="N95">
            <v>0.28410142454208898</v>
          </cell>
          <cell r="O95">
            <v>0.19915428333535901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4.6280250655823236</v>
          </cell>
          <cell r="E96">
            <v>3.7225214609736055</v>
          </cell>
          <cell r="F96">
            <v>3.9279075173126969</v>
          </cell>
          <cell r="G96">
            <v>2.1711324301045845</v>
          </cell>
          <cell r="H96">
            <v>1.6218550328997736</v>
          </cell>
          <cell r="I96">
            <v>1.024324937303897</v>
          </cell>
          <cell r="J96">
            <v>0.68541807708480063</v>
          </cell>
          <cell r="K96">
            <v>1.9815387517244516</v>
          </cell>
          <cell r="L96">
            <v>1.908730450719861</v>
          </cell>
          <cell r="M96">
            <v>1.8072809802027165</v>
          </cell>
          <cell r="N96">
            <v>1.8366862037476548</v>
          </cell>
          <cell r="O96">
            <v>0.30232899776795885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4.8716053321919146</v>
          </cell>
          <cell r="E97">
            <v>3.9184436431301077</v>
          </cell>
          <cell r="F97">
            <v>4.1346394919080982</v>
          </cell>
          <cell r="G97">
            <v>2.2854025580048254</v>
          </cell>
          <cell r="H97">
            <v>1.7072158241050241</v>
          </cell>
          <cell r="I97">
            <v>1.0782367761093639</v>
          </cell>
          <cell r="J97">
            <v>0.72149271272084292</v>
          </cell>
          <cell r="K97">
            <v>2.0858302649731062</v>
          </cell>
          <cell r="L97">
            <v>2.0091899481261684</v>
          </cell>
          <cell r="M97">
            <v>1.9024010317923357</v>
          </cell>
          <cell r="N97">
            <v>1.9333538986817413</v>
          </cell>
          <cell r="O97">
            <v>0.31824105028206229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3.0915539377137598E-7</v>
          </cell>
          <cell r="E98">
            <v>5.9181908203907E-7</v>
          </cell>
          <cell r="F98">
            <v>6.76428922672882E-7</v>
          </cell>
          <cell r="G98">
            <v>8.5750422536161798E-7</v>
          </cell>
          <cell r="H98">
            <v>0.13322921914198199</v>
          </cell>
          <cell r="I98">
            <v>1.7966246260184501E-3</v>
          </cell>
          <cell r="J98">
            <v>1.0794301829572499E-6</v>
          </cell>
          <cell r="K98">
            <v>0.139655619381409</v>
          </cell>
          <cell r="L98">
            <v>1.4936569657340099E-2</v>
          </cell>
          <cell r="M98">
            <v>5.5629003907147097E-2</v>
          </cell>
          <cell r="N98">
            <v>4.6887624939966399E-2</v>
          </cell>
          <cell r="O98">
            <v>9.2961097427446404E-7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0.32680145310373276</v>
          </cell>
          <cell r="E99">
            <v>0.32680113270876798</v>
          </cell>
          <cell r="F99">
            <v>0.32679966639640556</v>
          </cell>
          <cell r="G99">
            <v>0.29506911726385504</v>
          </cell>
          <cell r="H99">
            <v>0.20975135133395226</v>
          </cell>
          <cell r="I99">
            <v>0.13502619278600225</v>
          </cell>
          <cell r="J99">
            <v>9.03357150172511E-2</v>
          </cell>
          <cell r="K99">
            <v>0.14145232257696053</v>
          </cell>
          <cell r="L99">
            <v>0.15486774319773897</v>
          </cell>
          <cell r="M99">
            <v>0.2102193223936045</v>
          </cell>
          <cell r="N99">
            <v>0.13745289116795992</v>
          </cell>
          <cell r="O99">
            <v>4.6879048827989309E-2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2.5547036884146896E-3</v>
          </cell>
          <cell r="F100">
            <v>1.3962475163631359E-2</v>
          </cell>
          <cell r="G100">
            <v>1.6405205881372592E-2</v>
          </cell>
          <cell r="H100">
            <v>1.6428216096253355E-2</v>
          </cell>
          <cell r="I100">
            <v>9.1292456135256984E-3</v>
          </cell>
          <cell r="J100"/>
          <cell r="K100"/>
          <cell r="L100">
            <v>9.0765990788834567E-4</v>
          </cell>
          <cell r="M100">
            <v>4.7286506827819777E-3</v>
          </cell>
          <cell r="N100">
            <v>1.544790083003773E-3</v>
          </cell>
          <cell r="O100">
            <v>2.8973498080985018E-3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2.5547036884146896E-3</v>
          </cell>
          <cell r="F101">
            <v>1.3962475163631359E-2</v>
          </cell>
          <cell r="G101">
            <v>1.6405205881372592E-2</v>
          </cell>
          <cell r="H101">
            <v>1.6428216096253355E-2</v>
          </cell>
          <cell r="I101">
            <v>9.1292456135256984E-3</v>
          </cell>
          <cell r="J101"/>
          <cell r="K101"/>
          <cell r="L101">
            <v>9.0765990788834567E-4</v>
          </cell>
          <cell r="M101">
            <v>4.7286506827819777E-3</v>
          </cell>
          <cell r="N101">
            <v>1.544790083003773E-3</v>
          </cell>
          <cell r="O101">
            <v>2.8973498080985018E-3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2.5805087761764547E-3</v>
          </cell>
          <cell r="F102">
            <v>1.4103510266294295E-2</v>
          </cell>
          <cell r="G102">
            <v>1.6570915031689486E-2</v>
          </cell>
          <cell r="H102">
            <v>1.6594157672983216E-2</v>
          </cell>
          <cell r="I102">
            <v>9.2214602156825282E-3</v>
          </cell>
          <cell r="J102"/>
          <cell r="K102"/>
          <cell r="L102">
            <v>9.168281897862083E-4</v>
          </cell>
          <cell r="M102">
            <v>4.7764148310929077E-3</v>
          </cell>
          <cell r="N102">
            <v>1.5603940232361356E-3</v>
          </cell>
          <cell r="O102">
            <v>2.9266159677762641E-3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3.1873496406496202E-4</v>
          </cell>
          <cell r="F103">
            <v>1.17080519651845E-3</v>
          </cell>
          <cell r="G103">
            <v>8.4384249219430401E-4</v>
          </cell>
          <cell r="H103">
            <v>7.66052424370582E-4</v>
          </cell>
          <cell r="I103">
            <v>5.4689090019173405E-4</v>
          </cell>
          <cell r="J103">
            <v>2.90372232854665E-7</v>
          </cell>
          <cell r="K103">
            <v>2.97851410432633E-7</v>
          </cell>
          <cell r="L103">
            <v>1.1873350077421701E-4</v>
          </cell>
          <cell r="M103">
            <v>4.1150784168000599E-4</v>
          </cell>
          <cell r="N103">
            <v>1.20404031614292E-4</v>
          </cell>
          <cell r="O103">
            <v>2.9706437298937798E-4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3.1873496406496202E-4</v>
          </cell>
          <cell r="F104">
            <v>1.3504595136027209E-3</v>
          </cell>
          <cell r="G104">
            <v>1.31706623783762E-3</v>
          </cell>
          <cell r="H104">
            <v>1.3010344164121601E-3</v>
          </cell>
          <cell r="I104">
            <v>7.9007925562532989E-4</v>
          </cell>
          <cell r="J104">
            <v>-1.7604966830999866E-7</v>
          </cell>
          <cell r="K104">
            <v>-2.1712792424601318E-7</v>
          </cell>
          <cell r="L104">
            <v>1.188307185775569E-4</v>
          </cell>
          <cell r="M104">
            <v>4.6998398885480543E-4</v>
          </cell>
          <cell r="N104">
            <v>2.0174758670904003E-4</v>
          </cell>
          <cell r="O104">
            <v>3.8029852224420599E-4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0.60716430961228951</v>
          </cell>
          <cell r="E105">
            <v>1.2154199135381112</v>
          </cell>
          <cell r="F105">
            <v>1.2152927591936773</v>
          </cell>
          <cell r="G105">
            <v>1.2153507994518806</v>
          </cell>
          <cell r="H105">
            <v>1.215365351055852</v>
          </cell>
          <cell r="I105">
            <v>3.4366233114794604</v>
          </cell>
          <cell r="J105">
            <v>3.436554822261753</v>
          </cell>
          <cell r="K105">
            <v>2.8389670977691299</v>
          </cell>
          <cell r="L105">
            <v>2.9123592721113756</v>
          </cell>
          <cell r="M105">
            <v>2.9122735530246402</v>
          </cell>
          <cell r="N105">
            <v>2.5645991356170375</v>
          </cell>
          <cell r="O105">
            <v>0.69044271896735698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0.60716430961228951</v>
          </cell>
          <cell r="E106">
            <v>1.2154199135381112</v>
          </cell>
          <cell r="F106">
            <v>1.2152927591936773</v>
          </cell>
          <cell r="G106">
            <v>1.2153507994518806</v>
          </cell>
          <cell r="H106">
            <v>1.215365351055852</v>
          </cell>
          <cell r="I106">
            <v>3.4366233114794604</v>
          </cell>
          <cell r="J106">
            <v>3.436554822261753</v>
          </cell>
          <cell r="K106">
            <v>2.8389670977691299</v>
          </cell>
          <cell r="L106">
            <v>2.9123592721113756</v>
          </cell>
          <cell r="M106">
            <v>2.9122735530246402</v>
          </cell>
          <cell r="N106">
            <v>2.5645991356170375</v>
          </cell>
          <cell r="O106">
            <v>0.69044271896735698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4.2912074167886498E-2</v>
          </cell>
          <cell r="E107">
            <v>4.2912074168951798E-2</v>
          </cell>
          <cell r="F107">
            <v>3.5815674833417703E-8</v>
          </cell>
          <cell r="G107">
            <v>1.9999485866544801E-7</v>
          </cell>
          <cell r="H107">
            <v>2.3528325202313E-7</v>
          </cell>
          <cell r="I107">
            <v>0.156852717480057</v>
          </cell>
          <cell r="J107">
            <v>3.8658187268385299E-8</v>
          </cell>
          <cell r="K107">
            <v>1.40990573083355E-6</v>
          </cell>
          <cell r="L107">
            <v>4.8800073484233902E-2</v>
          </cell>
          <cell r="M107">
            <v>4.1945412298700003E-8</v>
          </cell>
          <cell r="N107">
            <v>1.2065549245545401E-7</v>
          </cell>
          <cell r="O107">
            <v>1.4379705678439901E-8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4.2912074167886498E-2</v>
          </cell>
          <cell r="E108">
            <v>8.5824148336838296E-2</v>
          </cell>
          <cell r="F108">
            <v>8.5824184152513097E-2</v>
          </cell>
          <cell r="G108">
            <v>8.5824384147371799E-2</v>
          </cell>
          <cell r="H108">
            <v>8.5824619430623805E-2</v>
          </cell>
          <cell r="I108">
            <v>0.242677336910681</v>
          </cell>
          <cell r="J108">
            <v>0.24267737556886801</v>
          </cell>
          <cell r="K108">
            <v>0.200473047152112</v>
          </cell>
          <cell r="L108">
            <v>0.205654632019275</v>
          </cell>
          <cell r="M108">
            <v>0.20565451675687399</v>
          </cell>
          <cell r="N108">
            <v>0.18109915562502199</v>
          </cell>
          <cell r="O108">
            <v>4.8801699028762503E-2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1.1728292545766406E-3</v>
          </cell>
          <cell r="E109">
            <v>5.4087157572827518E-2</v>
          </cell>
          <cell r="F109">
            <v>3.7787966542125184E-2</v>
          </cell>
          <cell r="G109">
            <v>6.9190041604098894E-4</v>
          </cell>
          <cell r="H109">
            <v>1.4346489683857854E-3</v>
          </cell>
          <cell r="I109">
            <v>2.2482809200425774E-3</v>
          </cell>
          <cell r="J109">
            <v>1.1970064096415013E-3</v>
          </cell>
          <cell r="K109">
            <v>4.7641217715606174E-4</v>
          </cell>
          <cell r="L109">
            <v>6.8729254399703356E-4</v>
          </cell>
          <cell r="M109">
            <v>9.9876096610844239E-4</v>
          </cell>
          <cell r="N109">
            <v>1.2715949825272486E-3</v>
          </cell>
          <cell r="O109">
            <v>2.250200444981529E-3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5.2138548912266983E-6</v>
          </cell>
          <cell r="E110">
            <v>5.8018429506491028E-6</v>
          </cell>
          <cell r="F110">
            <v>3.3514033097431925E-6</v>
          </cell>
          <cell r="G110">
            <v>7.8701579786502531E-5</v>
          </cell>
          <cell r="H110">
            <v>1.3281686837100665E-4</v>
          </cell>
          <cell r="I110">
            <v>1.4558642417630845E-3</v>
          </cell>
          <cell r="J110">
            <v>4.3451917675629912E-4</v>
          </cell>
          <cell r="K110">
            <v>1.8972450294936299E-4</v>
          </cell>
          <cell r="M110">
            <v>1.1020350081126511E-4</v>
          </cell>
          <cell r="N110">
            <v>1.1066623442505886E-4</v>
          </cell>
          <cell r="O110">
            <v>1.9560853698487969E-4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5.2910037775824972E-6</v>
          </cell>
          <cell r="E111">
            <v>4.7049120349476798E-6</v>
          </cell>
          <cell r="F111">
            <v>1.5918358334247438E-6</v>
          </cell>
          <cell r="G111">
            <v>3.2006194966831957E-5</v>
          </cell>
          <cell r="H111">
            <v>6.6455161179697274E-5</v>
          </cell>
          <cell r="I111"/>
          <cell r="J111">
            <v>3.937420656838796E-4</v>
          </cell>
          <cell r="K111">
            <v>1.4622939769620824E-4</v>
          </cell>
          <cell r="L111">
            <v>3.6723699094115157E-4</v>
          </cell>
          <cell r="M111">
            <v>1.640816725137102E-4</v>
          </cell>
          <cell r="N111">
            <v>2.7628064420621951E-4</v>
          </cell>
          <cell r="O111">
            <v>4.1140768750681431E-4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4.1667996239216283E-6</v>
          </cell>
          <cell r="E112">
            <v>6.8470018292977545E-6</v>
          </cell>
          <cell r="F112">
            <v>2.0464787156236206E-6</v>
          </cell>
          <cell r="G112">
            <v>6.2622463019582701E-5</v>
          </cell>
          <cell r="H112">
            <v>1.222277488530774E-4</v>
          </cell>
          <cell r="I112">
            <v>1.4546179527641908E-5</v>
          </cell>
          <cell r="J112">
            <v>1.1431056863245373E-4</v>
          </cell>
          <cell r="K112">
            <v>1.0446347515011342E-4</v>
          </cell>
          <cell r="M112">
            <v>1.1603045876922858E-4</v>
          </cell>
          <cell r="N112">
            <v>8.407835200936441E-5</v>
          </cell>
          <cell r="O112">
            <v>1.8230727919508062E-4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5.0971382482893411E-6</v>
          </cell>
          <cell r="E113">
            <v>3.72063127345512E-6</v>
          </cell>
          <cell r="F113">
            <v>2.7772556711222729E-6</v>
          </cell>
          <cell r="G113"/>
          <cell r="H113">
            <v>3.7563462153173613E-5</v>
          </cell>
          <cell r="I113"/>
          <cell r="J113">
            <v>2.4554257112727326E-4</v>
          </cell>
          <cell r="K113">
            <v>2.8370340516567432E-5</v>
          </cell>
          <cell r="L113">
            <v>1.3640919913402881E-4</v>
          </cell>
          <cell r="M113">
            <v>1.9130601555063551E-4</v>
          </cell>
          <cell r="N113">
            <v>2.2957498062323609E-4</v>
          </cell>
          <cell r="O113">
            <v>3.2340729390156053E-4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4.120926273406494E-4</v>
          </cell>
          <cell r="E114">
            <v>5.1876888382957766E-2</v>
          </cell>
          <cell r="F114">
            <v>3.4240823422156244E-2</v>
          </cell>
          <cell r="G114">
            <v>2.0154190472051607E-4</v>
          </cell>
          <cell r="H114">
            <v>1.158057637598512E-4</v>
          </cell>
          <cell r="I114">
            <v>6.9056966698448851E-4</v>
          </cell>
          <cell r="J114">
            <v>2.3933609556116956E-6</v>
          </cell>
          <cell r="K114">
            <v>4.6981742191010849E-6</v>
          </cell>
          <cell r="M114">
            <v>1.000552537746824E-4</v>
          </cell>
          <cell r="O114">
            <v>2.936116567892321E-4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5.268019557478261E-6</v>
          </cell>
          <cell r="E115">
            <v>2.838012936236E-6</v>
          </cell>
          <cell r="F115">
            <v>1.6634584878628571E-3</v>
          </cell>
          <cell r="G115">
            <v>7.9756220988841498E-7</v>
          </cell>
          <cell r="H115">
            <v>1.3137529284665378E-4</v>
          </cell>
          <cell r="I115"/>
          <cell r="J115">
            <v>2.9492563005567092E-6</v>
          </cell>
          <cell r="L115">
            <v>8.1248947492457667E-5</v>
          </cell>
          <cell r="M115">
            <v>1.4261337666972822E-4</v>
          </cell>
          <cell r="N115">
            <v>2.6156102367826762E-4</v>
          </cell>
          <cell r="O115">
            <v>3.6710673939053737E-4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7.3063314248890702E-4</v>
          </cell>
          <cell r="E116">
            <v>2.0649277661972296E-3</v>
          </cell>
          <cell r="F116">
            <v>1.7935496216605576E-3</v>
          </cell>
          <cell r="G116">
            <v>3.162307113376674E-4</v>
          </cell>
          <cell r="H116">
            <v>7.865014778236731E-4</v>
          </cell>
          <cell r="I116">
            <v>8.73008317673646E-5</v>
          </cell>
          <cell r="J116">
            <v>1.7235222754177669E-6</v>
          </cell>
          <cell r="K116">
            <v>2.1652013956137843E-6</v>
          </cell>
          <cell r="M116">
            <v>1.4859244952099418E-5</v>
          </cell>
          <cell r="N116">
            <v>7.9364687663968636E-5</v>
          </cell>
          <cell r="O116">
            <v>1.5198283438767665E-4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5.0666686485858528E-6</v>
          </cell>
          <cell r="E117">
            <v>1.2142902264794646E-4</v>
          </cell>
          <cell r="F117">
            <v>8.036803691564296E-5</v>
          </cell>
          <cell r="G117"/>
          <cell r="H117">
            <v>4.1903193398652434E-5</v>
          </cell>
          <cell r="I117"/>
          <cell r="J117">
            <v>1.825887910008768E-6</v>
          </cell>
          <cell r="K117">
            <v>7.6108522909455302E-7</v>
          </cell>
          <cell r="L117">
            <v>1.0239740642939565E-4</v>
          </cell>
          <cell r="M117">
            <v>1.596114430670929E-4</v>
          </cell>
          <cell r="N117">
            <v>2.3006905992113385E-4</v>
          </cell>
          <cell r="O117">
            <v>3.2476841682574863E-4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5.8700432021267118E-4</v>
          </cell>
          <cell r="H118">
            <v>9.8734616821792077E-4</v>
          </cell>
          <cell r="I118">
            <v>0.29281812583384365</v>
          </cell>
          <cell r="J118">
            <v>0.50220567677792227</v>
          </cell>
          <cell r="K118">
            <v>0.50430029011171074</v>
          </cell>
          <cell r="L118">
            <v>0.50308027923759102</v>
          </cell>
          <cell r="M118">
            <v>0.49291253704468807</v>
          </cell>
          <cell r="N118">
            <v>0.49552987661401104</v>
          </cell>
          <cell r="O118">
            <v>0.48727625012096593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5.9293365678047562E-4</v>
          </cell>
          <cell r="H119">
            <v>9.9731936183628336E-4</v>
          </cell>
          <cell r="I119">
            <v>0.29577588468065008</v>
          </cell>
          <cell r="J119">
            <v>0.50727846139184096</v>
          </cell>
          <cell r="K119">
            <v>0.50939423243607118</v>
          </cell>
          <cell r="L119">
            <v>0.50816189821978908</v>
          </cell>
          <cell r="M119">
            <v>0.49789145156029102</v>
          </cell>
          <cell r="N119">
            <v>0.50053522890304114</v>
          </cell>
          <cell r="O119">
            <v>0.49219823244541977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5.8700432021267118E-4</v>
          </cell>
          <cell r="H120">
            <v>9.8734616821792077E-4</v>
          </cell>
          <cell r="I120">
            <v>0.29281812583384365</v>
          </cell>
          <cell r="J120">
            <v>0.50220567677792227</v>
          </cell>
          <cell r="K120">
            <v>0.50430029011171074</v>
          </cell>
          <cell r="L120">
            <v>0.50308027923759102</v>
          </cell>
          <cell r="M120">
            <v>0.49291253704468807</v>
          </cell>
          <cell r="N120">
            <v>0.49552987661401104</v>
          </cell>
          <cell r="O120">
            <v>0.48727625012096593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6.8003941981392295E-5</v>
          </cell>
          <cell r="H121">
            <v>9.5157760039089496E-5</v>
          </cell>
          <cell r="I121">
            <v>2.25041739877236E-2</v>
          </cell>
          <cell r="J121">
            <v>2.2862082978794399E-2</v>
          </cell>
          <cell r="K121">
            <v>2.2182819587986301E-2</v>
          </cell>
          <cell r="L121">
            <v>2.12651815248442E-2</v>
          </cell>
          <cell r="M121">
            <v>2.1404279747267201E-2</v>
          </cell>
          <cell r="N121">
            <v>2.2153879458886999E-2</v>
          </cell>
          <cell r="O121">
            <v>2.0155671383950802E-2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6.8003941981392295E-5</v>
          </cell>
          <cell r="H122">
            <v>1.1866347768858129E-4</v>
          </cell>
          <cell r="I122">
            <v>2.2570025633851874E-2</v>
          </cell>
          <cell r="J122">
            <v>3.7918566534885401E-2</v>
          </cell>
          <cell r="K122">
            <v>3.8025133169341807E-2</v>
          </cell>
          <cell r="L122">
            <v>3.7907852544429507E-2</v>
          </cell>
          <cell r="M122">
            <v>3.71259006898636E-2</v>
          </cell>
          <cell r="N122">
            <v>3.7320880230700099E-2</v>
          </cell>
          <cell r="O122">
            <v>3.6725499863894201E-2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5.2138548912266983E-6</v>
          </cell>
          <cell r="E123">
            <v>5.8018429506491028E-6</v>
          </cell>
          <cell r="F123">
            <v>3.3514033097431925E-6</v>
          </cell>
          <cell r="G123">
            <v>6.7163523656697832E-4</v>
          </cell>
          <cell r="H123">
            <v>1.1301362302072895E-3</v>
          </cell>
          <cell r="I123">
            <v>0.2972317489224135</v>
          </cell>
          <cell r="J123">
            <v>0.50771298056859759</v>
          </cell>
          <cell r="K123">
            <v>0.50958395693902081</v>
          </cell>
          <cell r="L123">
            <v>0.50816189821978908</v>
          </cell>
          <cell r="M123">
            <v>0.49800165506110233</v>
          </cell>
          <cell r="N123">
            <v>0.5006458951374666</v>
          </cell>
          <cell r="O123">
            <v>0.49239384098240441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3.674438473597484E-6</v>
          </cell>
          <cell r="E124">
            <v>7.6339056282710492E-6</v>
          </cell>
          <cell r="F124">
            <v>5.9214996083218313E-6</v>
          </cell>
          <cell r="G124">
            <v>1.204467286383979E-4</v>
          </cell>
          <cell r="H124">
            <v>2.4533650008287728E-5</v>
          </cell>
          <cell r="I124">
            <v>2.6121229288435867E-4</v>
          </cell>
          <cell r="J124">
            <v>2.1547878136137787E-4</v>
          </cell>
          <cell r="K124">
            <v>1.775013265522861E-4</v>
          </cell>
          <cell r="L124">
            <v>1.7388383228358046E-4</v>
          </cell>
          <cell r="M124">
            <v>7.3044752659226882E-5</v>
          </cell>
          <cell r="N124">
            <v>7.2004187457453176E-5</v>
          </cell>
          <cell r="O124">
            <v>1.3704331643828638E-4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/>
          <cell r="H125">
            <v>2.2808911962444032E-7</v>
          </cell>
          <cell r="I125">
            <v>6.7976150028889644E-4</v>
          </cell>
          <cell r="J125">
            <v>1.4026771695716935E-4</v>
          </cell>
          <cell r="K125">
            <v>2.2197628750636922E-4</v>
          </cell>
          <cell r="L125">
            <v>8.1111997556758826E-5</v>
          </cell>
          <cell r="M125">
            <v>1.0875340429268611E-4</v>
          </cell>
          <cell r="N125">
            <v>7.9242528667148264E-5</v>
          </cell>
          <cell r="O125">
            <v>1.7002073657505212E-4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8.8882933648241835E-6</v>
          </cell>
          <cell r="E126">
            <v>1.3676410882352941E-5</v>
          </cell>
          <cell r="F126">
            <v>9.5828625210598379E-6</v>
          </cell>
          <cell r="G126">
            <v>7.9262582856611387E-4</v>
          </cell>
          <cell r="H126">
            <v>1.1558280769314018E-3</v>
          </cell>
          <cell r="I126">
            <v>0.29817274242120967</v>
          </cell>
          <cell r="J126">
            <v>0.50806872706691564</v>
          </cell>
          <cell r="K126">
            <v>0.50998343455307993</v>
          </cell>
          <cell r="L126">
            <v>0.50841689404962931</v>
          </cell>
          <cell r="M126">
            <v>0.49818345321805441</v>
          </cell>
          <cell r="N126">
            <v>0.50079714185359114</v>
          </cell>
          <cell r="O126">
            <v>0.49270090503541791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1.8805379744482511</v>
          </cell>
          <cell r="E127">
            <v>3.503794370367622</v>
          </cell>
          <cell r="F127">
            <v>3.4826688974152171</v>
          </cell>
          <cell r="G127">
            <v>1.738260692883701</v>
          </cell>
          <cell r="H127">
            <v>1.7382009646776817</v>
          </cell>
          <cell r="I127">
            <v>2.4790152921198332</v>
          </cell>
          <cell r="J127">
            <v>2.6545554411362149</v>
          </cell>
          <cell r="K127">
            <v>2.5535757289808125</v>
          </cell>
          <cell r="L127">
            <v>2.3883722146152762</v>
          </cell>
          <cell r="M127">
            <v>2.2565243682114486</v>
          </cell>
          <cell r="N127">
            <v>2.2574061194040276</v>
          </cell>
          <cell r="O127">
            <v>2.1032298475143789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1.8805379744482511</v>
          </cell>
          <cell r="E128">
            <v>3.503794370367622</v>
          </cell>
          <cell r="F128">
            <v>3.4826688974152171</v>
          </cell>
          <cell r="G128">
            <v>1.738260692883701</v>
          </cell>
          <cell r="H128">
            <v>1.7382009646776817</v>
          </cell>
          <cell r="I128">
            <v>2.4790152921198332</v>
          </cell>
          <cell r="J128">
            <v>2.6545554411362149</v>
          </cell>
          <cell r="K128">
            <v>2.5535757289808125</v>
          </cell>
          <cell r="L128">
            <v>2.3883722146152762</v>
          </cell>
          <cell r="M128">
            <v>2.2565243682114486</v>
          </cell>
          <cell r="N128">
            <v>2.2574061194040276</v>
          </cell>
          <cell r="O128">
            <v>2.1032298475143789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1.8995333075234873</v>
          </cell>
          <cell r="E129">
            <v>3.5391862326945689</v>
          </cell>
          <cell r="F129">
            <v>3.517847371126483</v>
          </cell>
          <cell r="G129">
            <v>1.7558188817007065</v>
          </cell>
          <cell r="H129">
            <v>1.7557585501794772</v>
          </cell>
          <cell r="I129">
            <v>2.5040558506260941</v>
          </cell>
          <cell r="J129">
            <v>2.6813691324608233</v>
          </cell>
          <cell r="K129">
            <v>2.5793694232129432</v>
          </cell>
          <cell r="L129">
            <v>2.4124971864800751</v>
          </cell>
          <cell r="M129">
            <v>2.2793175436479287</v>
          </cell>
          <cell r="N129">
            <v>2.280208201418207</v>
          </cell>
          <cell r="O129">
            <v>2.1244745934488689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1.05848290255E-8</v>
          </cell>
          <cell r="F130">
            <v>1.11442385429122E-8</v>
          </cell>
          <cell r="G130"/>
          <cell r="H130">
            <v>1.6015657653484899E-8</v>
          </cell>
          <cell r="I130">
            <v>2.5324379035885901E-8</v>
          </cell>
          <cell r="J130">
            <v>3.0741852421817098E-8</v>
          </cell>
          <cell r="K130">
            <v>3.9009103272387001E-8</v>
          </cell>
          <cell r="L130">
            <v>2.9096506498251101E-8</v>
          </cell>
          <cell r="M130">
            <v>5.9996600809149196E-8</v>
          </cell>
          <cell r="N130">
            <v>6.9318701474298403E-8</v>
          </cell>
          <cell r="O130">
            <v>2.6152770945572902E-7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0.31204627852634104</v>
          </cell>
          <cell r="F131">
            <v>0.31204628967057957</v>
          </cell>
          <cell r="G131">
            <v>0.31204628967057957</v>
          </cell>
          <cell r="H131">
            <v>0.31204630568623726</v>
          </cell>
          <cell r="I131">
            <v>0.3120463310106163</v>
          </cell>
          <cell r="J131">
            <v>0.31204636175246869</v>
          </cell>
          <cell r="K131">
            <v>0.31204640076157197</v>
          </cell>
          <cell r="L131">
            <v>0.31204642985807846</v>
          </cell>
          <cell r="M131">
            <v>0.31204648985467931</v>
          </cell>
          <cell r="N131">
            <v>0.31204655917338076</v>
          </cell>
          <cell r="O131">
            <v>0.31204682070109019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0.48758393309404352</v>
          </cell>
          <cell r="E132">
            <v>0.97633173346738511</v>
          </cell>
          <cell r="F132">
            <v>0.97621451343888599</v>
          </cell>
          <cell r="G132">
            <v>0.97626390614097702</v>
          </cell>
          <cell r="H132">
            <v>0.97627451243660279</v>
          </cell>
          <cell r="I132">
            <v>0.97627688032665216</v>
          </cell>
          <cell r="J132">
            <v>0.97624639746469266</v>
          </cell>
          <cell r="K132">
            <v>0.49622013192041142</v>
          </cell>
          <cell r="L132">
            <v>2.8582315362026819E-4</v>
          </cell>
          <cell r="M132">
            <v>2.962065436842198E-4</v>
          </cell>
          <cell r="N132">
            <v>2.9125725625979329E-4</v>
          </cell>
          <cell r="O132">
            <v>2.9614513943733932E-4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0.48758393309404352</v>
          </cell>
          <cell r="E133">
            <v>0.97633173346738511</v>
          </cell>
          <cell r="F133">
            <v>0.97621451343888599</v>
          </cell>
          <cell r="G133">
            <v>0.97626390614097702</v>
          </cell>
          <cell r="H133">
            <v>0.97627451243660279</v>
          </cell>
          <cell r="I133">
            <v>0.97627688032665216</v>
          </cell>
          <cell r="J133">
            <v>0.97624639746469266</v>
          </cell>
          <cell r="K133">
            <v>0.49622013192041142</v>
          </cell>
          <cell r="L133">
            <v>2.8582315362026819E-4</v>
          </cell>
          <cell r="M133">
            <v>2.962065436842198E-4</v>
          </cell>
          <cell r="N133">
            <v>2.9125725625979329E-4</v>
          </cell>
          <cell r="O133">
            <v>2.9614513943733932E-4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3.4459859098798402E-2</v>
          </cell>
          <cell r="E134">
            <v>3.44814237513534E-2</v>
          </cell>
          <cell r="F134"/>
          <cell r="G134">
            <v>1.42393279133329E-8</v>
          </cell>
          <cell r="H134">
            <v>1.6963650840297E-8</v>
          </cell>
          <cell r="I134">
            <v>3.8938141316621097E-8</v>
          </cell>
          <cell r="J134">
            <v>1.75665401636569E-8</v>
          </cell>
          <cell r="K134">
            <v>1.5959920946013899E-7</v>
          </cell>
          <cell r="L134">
            <v>1.9682129609565101E-5</v>
          </cell>
          <cell r="M134">
            <v>5.0511493551029597E-8</v>
          </cell>
          <cell r="N134">
            <v>3.76248497557982E-7</v>
          </cell>
          <cell r="O134">
            <v>1.5514630249697099E-8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3.4459859098798402E-2</v>
          </cell>
          <cell r="E135">
            <v>6.8941282850151706E-2</v>
          </cell>
          <cell r="F135">
            <v>6.8941282850151706E-2</v>
          </cell>
          <cell r="G135">
            <v>6.89412970894797E-2</v>
          </cell>
          <cell r="H135">
            <v>6.8941314053130504E-2</v>
          </cell>
          <cell r="I135">
            <v>6.8941352991271798E-2</v>
          </cell>
          <cell r="J135">
            <v>6.8941370557812007E-2</v>
          </cell>
          <cell r="K135">
            <v>3.5041871362365903E-2</v>
          </cell>
          <cell r="L135">
            <v>1.9925616021386601E-5</v>
          </cell>
          <cell r="M135">
            <v>1.9965708644896801E-5</v>
          </cell>
          <cell r="N135">
            <v>2.03219023612313E-5</v>
          </cell>
          <cell r="O135">
            <v>2.0301569980547601E-5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56.727500724660345</v>
          </cell>
          <cell r="E136">
            <v>54.988918765849668</v>
          </cell>
          <cell r="F136">
            <v>55.197522186647639</v>
          </cell>
          <cell r="G136">
            <v>59.788682116159272</v>
          </cell>
          <cell r="H136">
            <v>68.941330172476057</v>
          </cell>
          <cell r="I136">
            <v>74.481987109634915</v>
          </cell>
          <cell r="J136">
            <v>82.296542156974084</v>
          </cell>
          <cell r="K136">
            <v>87.161241420856939</v>
          </cell>
          <cell r="L136">
            <v>86.966303622182295</v>
          </cell>
          <cell r="M136">
            <v>87.640020053332648</v>
          </cell>
          <cell r="N136">
            <v>88.554088271515724</v>
          </cell>
          <cell r="O136">
            <v>89.074722434115017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14.40866294841296</v>
          </cell>
          <cell r="E137">
            <v>14.784737761942845</v>
          </cell>
          <cell r="F137">
            <v>14.597813831470521</v>
          </cell>
          <cell r="G137">
            <v>15.202097058919968</v>
          </cell>
          <cell r="H137">
            <v>16.922969085289651</v>
          </cell>
          <cell r="I137">
            <v>17.949359311429419</v>
          </cell>
          <cell r="J137">
            <v>19.738610177367256</v>
          </cell>
          <cell r="K137">
            <v>21.186059929235658</v>
          </cell>
          <cell r="L137">
            <v>21.031756812902735</v>
          </cell>
          <cell r="M137">
            <v>21.124602320890016</v>
          </cell>
          <cell r="N137">
            <v>21.283584095688106</v>
          </cell>
          <cell r="O137">
            <v>21.116980703804366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16.458559535628101</v>
          </cell>
          <cell r="E138">
            <v>12.963488287653608</v>
          </cell>
          <cell r="F138">
            <v>12.939047562056393</v>
          </cell>
          <cell r="G138">
            <v>14.830028598461334</v>
          </cell>
          <cell r="H138">
            <v>18.096352750444154</v>
          </cell>
          <cell r="I138">
            <v>20.128679399560585</v>
          </cell>
          <cell r="J138">
            <v>22.346452282238694</v>
          </cell>
          <cell r="K138">
            <v>23.533957432893843</v>
          </cell>
          <cell r="L138">
            <v>23.721718301457383</v>
          </cell>
          <cell r="M138">
            <v>24.076324294874528</v>
          </cell>
          <cell r="N138">
            <v>24.293839253092418</v>
          </cell>
          <cell r="O138">
            <v>24.652879036184533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10.062064814307794</v>
          </cell>
          <cell r="E139">
            <v>14.689823122951919</v>
          </cell>
          <cell r="F139">
            <v>15.01751689046983</v>
          </cell>
          <cell r="G139">
            <v>15.98292290215894</v>
          </cell>
          <cell r="H139">
            <v>18.277579206303184</v>
          </cell>
          <cell r="I139">
            <v>19.395351065175429</v>
          </cell>
          <cell r="J139">
            <v>21.425278520873405</v>
          </cell>
          <cell r="K139">
            <v>22.74473117785179</v>
          </cell>
          <cell r="L139">
            <v>22.492277411803212</v>
          </cell>
          <cell r="M139">
            <v>22.552373177167173</v>
          </cell>
          <cell r="N139">
            <v>22.873616794923763</v>
          </cell>
          <cell r="O139">
            <v>22.784923394912354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15.798220752201059</v>
          </cell>
          <cell r="E140">
            <v>12.550872069799874</v>
          </cell>
          <cell r="F140">
            <v>12.643148836988297</v>
          </cell>
          <cell r="G140">
            <v>13.773634996003175</v>
          </cell>
          <cell r="H140">
            <v>15.644431574519533</v>
          </cell>
          <cell r="I140">
            <v>17.008600883916401</v>
          </cell>
          <cell r="J140">
            <v>18.786203866458862</v>
          </cell>
          <cell r="K140">
            <v>19.696501173483441</v>
          </cell>
          <cell r="L140">
            <v>19.72055572344879</v>
          </cell>
          <cell r="M140">
            <v>19.886727854954511</v>
          </cell>
          <cell r="N140">
            <v>20.103055265515927</v>
          </cell>
          <cell r="O140">
            <v>20.519948124746122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5.553901428039568</v>
          </cell>
          <cell r="E141">
            <v>6.0159361024323772</v>
          </cell>
          <cell r="F141">
            <v>6.0159362019178362</v>
          </cell>
          <cell r="G141">
            <v>6.0159361242445861</v>
          </cell>
          <cell r="H141">
            <v>6.0159357734833234</v>
          </cell>
          <cell r="I141">
            <v>6.0159366834432371</v>
          </cell>
          <cell r="J141">
            <v>8.9306831470612718</v>
          </cell>
          <cell r="K141">
            <v>8.9306840488846522</v>
          </cell>
          <cell r="L141">
            <v>8.93068390401959</v>
          </cell>
          <cell r="M141">
            <v>8.9306855630964339</v>
          </cell>
          <cell r="N141">
            <v>8.9306865522610046</v>
          </cell>
          <cell r="O141">
            <v>8.9306911178643791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5.553901428039568</v>
          </cell>
          <cell r="E142">
            <v>6.0159361024323772</v>
          </cell>
          <cell r="F142">
            <v>6.0159362019178362</v>
          </cell>
          <cell r="G142">
            <v>6.0159361242445861</v>
          </cell>
          <cell r="H142">
            <v>6.0159357734833234</v>
          </cell>
          <cell r="I142">
            <v>6.0159366834432371</v>
          </cell>
          <cell r="J142">
            <v>8.9306831470612718</v>
          </cell>
          <cell r="K142">
            <v>8.9306840488846522</v>
          </cell>
          <cell r="L142">
            <v>8.93068390401959</v>
          </cell>
          <cell r="M142">
            <v>8.9306855630964339</v>
          </cell>
          <cell r="N142">
            <v>8.9306865522610046</v>
          </cell>
          <cell r="O142">
            <v>8.9306911178643791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5.6100014424642133</v>
          </cell>
          <cell r="E143">
            <v>6.0767031337700823</v>
          </cell>
          <cell r="F143">
            <v>6.076703234260445</v>
          </cell>
          <cell r="G143">
            <v>6.0767031558026154</v>
          </cell>
          <cell r="H143">
            <v>6.0767028014983087</v>
          </cell>
          <cell r="I143">
            <v>6.0767037206497347</v>
          </cell>
          <cell r="J143">
            <v>9.020892067738659</v>
          </cell>
          <cell r="K143">
            <v>9.0208929786713679</v>
          </cell>
          <cell r="L143">
            <v>9.0208928323430158</v>
          </cell>
          <cell r="M143">
            <v>9.0208945081782286</v>
          </cell>
          <cell r="N143">
            <v>9.0208955073343517</v>
          </cell>
          <cell r="O143">
            <v>9.0209001190549252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/>
          <cell r="E144">
            <v>1.8010399004914901E-8</v>
          </cell>
          <cell r="F144">
            <v>3.0265124398605201E-8</v>
          </cell>
          <cell r="G144">
            <v>5.3805799070721597E-8</v>
          </cell>
          <cell r="H144">
            <v>0.491291800851411</v>
          </cell>
          <cell r="I144">
            <v>0.229058772384166</v>
          </cell>
          <cell r="J144">
            <v>0.12934971226230099</v>
          </cell>
          <cell r="K144">
            <v>0.49129119560100498</v>
          </cell>
          <cell r="L144">
            <v>0.21100031371014399</v>
          </cell>
          <cell r="M144">
            <v>0.14740727153636199</v>
          </cell>
          <cell r="N144">
            <v>0.47116401842391398</v>
          </cell>
          <cell r="O144">
            <v>0.23112854642747299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0.84970025293020501</v>
          </cell>
          <cell r="E145">
            <v>0.84970027094060396</v>
          </cell>
          <cell r="F145">
            <v>0.84970030120572837</v>
          </cell>
          <cell r="G145">
            <v>0.84970035501152752</v>
          </cell>
          <cell r="H145">
            <v>0.71164849753220105</v>
          </cell>
          <cell r="I145">
            <v>0.72035062316057596</v>
          </cell>
          <cell r="J145">
            <v>0.84970028549787902</v>
          </cell>
          <cell r="K145">
            <v>0.849699680247473</v>
          </cell>
          <cell r="L145">
            <v>0.84969879047596797</v>
          </cell>
          <cell r="M145">
            <v>0.84969878084751105</v>
          </cell>
          <cell r="N145">
            <v>0.84970005700345697</v>
          </cell>
          <cell r="O145">
            <v>0.84969983638774904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5.8169923089302802E-6</v>
          </cell>
          <cell r="E146">
            <v>4.8623728414468864E-6</v>
          </cell>
          <cell r="F146">
            <v>8.2844400359474449E-2</v>
          </cell>
          <cell r="G146">
            <v>6.0898211740656265E-4</v>
          </cell>
          <cell r="H146">
            <v>4.2732419013144442E-4</v>
          </cell>
          <cell r="I146">
            <v>0.6478447755731932</v>
          </cell>
          <cell r="J146">
            <v>1.0517363508312731</v>
          </cell>
          <cell r="K146">
            <v>0.62477348822982359</v>
          </cell>
          <cell r="L146">
            <v>0.69161787518218221</v>
          </cell>
          <cell r="M146">
            <v>0.44641429870369448</v>
          </cell>
          <cell r="N146">
            <v>1.2065041203968787</v>
          </cell>
          <cell r="O146">
            <v>1.0603642580612969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8.070407871471224E-6</v>
          </cell>
          <cell r="E147">
            <v>4.8020246764298778E-6</v>
          </cell>
          <cell r="F147">
            <v>0.10695509819492599</v>
          </cell>
          <cell r="G147">
            <v>7.8508904272729543E-4</v>
          </cell>
          <cell r="H147">
            <v>5.4215355496008556E-4</v>
          </cell>
          <cell r="I147">
            <v>0.7622385850897091</v>
          </cell>
          <cell r="J147">
            <v>1.2020778907200738</v>
          </cell>
          <cell r="K147">
            <v>0.69426611234222102</v>
          </cell>
          <cell r="L147">
            <v>0.76852604802192737</v>
          </cell>
          <cell r="M147">
            <v>0.4960744689423045</v>
          </cell>
          <cell r="N147">
            <v>1.3406580185021624</v>
          </cell>
          <cell r="O147">
            <v>1.1782820114593684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9.7222219533720303E-4</v>
          </cell>
          <cell r="E148">
            <v>0.16845272876630299</v>
          </cell>
          <cell r="F148">
            <v>3.6541543387157801E-5</v>
          </cell>
          <cell r="G148">
            <v>3.2685799947712903E-2</v>
          </cell>
          <cell r="H148">
            <v>0.15172163556946999</v>
          </cell>
          <cell r="I148">
            <v>9.0065905124845802E-2</v>
          </cell>
          <cell r="J148">
            <v>1.4357179407736301E-2</v>
          </cell>
          <cell r="K148">
            <v>0.14928483096123399</v>
          </cell>
          <cell r="L148">
            <v>8.8013874120958194E-2</v>
          </cell>
          <cell r="M148">
            <v>3.5356859335831402E-2</v>
          </cell>
          <cell r="N148">
            <v>0.15100629465479901</v>
          </cell>
          <cell r="O148">
            <v>7.9478230892568905E-2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9.7222219533720303E-4</v>
          </cell>
          <cell r="E149">
            <v>0.16942438003438065</v>
          </cell>
          <cell r="F149">
            <v>0.16946016779382031</v>
          </cell>
          <cell r="G149">
            <v>0.20214597953033112</v>
          </cell>
          <cell r="H149">
            <v>0.27099740088662805</v>
          </cell>
          <cell r="I149">
            <v>0.2682597136864901</v>
          </cell>
          <cell r="J149">
            <v>0.25614254650640317</v>
          </cell>
          <cell r="K149">
            <v>0.25369899995106782</v>
          </cell>
          <cell r="L149">
            <v>0.26357602037059069</v>
          </cell>
          <cell r="M149">
            <v>0.27263628815290508</v>
          </cell>
          <cell r="N149">
            <v>0.27289049394048143</v>
          </cell>
          <cell r="O149">
            <v>0.26582345169632327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0.45260517369130454</v>
          </cell>
          <cell r="E150">
            <v>1.6894946784736653</v>
          </cell>
          <cell r="F150">
            <v>3.4840049399352844</v>
          </cell>
          <cell r="G150">
            <v>4.0555017446096731</v>
          </cell>
          <cell r="H150">
            <v>8.2844799410407823</v>
          </cell>
          <cell r="I150">
            <v>8.316871427880395</v>
          </cell>
          <cell r="J150">
            <v>8.7085037387097035</v>
          </cell>
          <cell r="K150">
            <v>8.9517184535832595</v>
          </cell>
          <cell r="L150">
            <v>9.2466902234488551</v>
          </cell>
          <cell r="M150">
            <v>9.7756445293476961</v>
          </cell>
          <cell r="N150">
            <v>10.233755802477125</v>
          </cell>
          <cell r="O150">
            <v>10.529378488221173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2.3870185120806608</v>
          </cell>
          <cell r="E151">
            <v>1.6049608550959451</v>
          </cell>
          <cell r="F151">
            <v>3.1034517921916303</v>
          </cell>
          <cell r="G151">
            <v>3.5535944399265715</v>
          </cell>
          <cell r="H151">
            <v>6.5163463407121567</v>
          </cell>
          <cell r="I151">
            <v>7.2389944874352112</v>
          </cell>
          <cell r="J151">
            <v>7.6408250908728386</v>
          </cell>
          <cell r="K151">
            <v>8.0853635791130909</v>
          </cell>
          <cell r="L151">
            <v>8.5901509128586593</v>
          </cell>
          <cell r="M151">
            <v>8.9602919778347712</v>
          </cell>
          <cell r="N151">
            <v>9.4360376284281582</v>
          </cell>
          <cell r="O151">
            <v>10.116848872459775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3.2944550659815519</v>
          </cell>
          <cell r="F152">
            <v>6.5874567321269124</v>
          </cell>
          <cell r="G152">
            <v>7.6090961845362397</v>
          </cell>
          <cell r="H152">
            <v>14.800826281752938</v>
          </cell>
          <cell r="I152">
            <v>15.555865915315605</v>
          </cell>
          <cell r="J152">
            <v>16.349328829582536</v>
          </cell>
          <cell r="K152">
            <v>17.037082032696354</v>
          </cell>
          <cell r="L152">
            <v>17.836841136307513</v>
          </cell>
          <cell r="M152">
            <v>18.735936507182473</v>
          </cell>
          <cell r="N152">
            <v>19.669793430905283</v>
          </cell>
          <cell r="O152">
            <v>20.646227360680939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688.91077042747895</v>
          </cell>
          <cell r="E153">
            <v>659.57564571221803</v>
          </cell>
          <cell r="F153">
            <v>602.23109809979906</v>
          </cell>
          <cell r="G153">
            <v>429.13136671550001</v>
          </cell>
          <cell r="H153">
            <v>304.68374882797798</v>
          </cell>
          <cell r="I153">
            <v>159.813548830244</v>
          </cell>
          <cell r="J153">
            <v>27.205278394960398</v>
          </cell>
          <cell r="L153">
            <v>1.2346095987696299E-2</v>
          </cell>
          <cell r="M153">
            <v>9.0449642419822805E-3</v>
          </cell>
          <cell r="N153">
            <v>9.5877173601773297E-3</v>
          </cell>
          <cell r="O153">
            <v>4.3740949747272098E-3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9.1913861290079986</v>
          </cell>
          <cell r="E154">
            <v>8.7999995083092628</v>
          </cell>
          <cell r="F154">
            <v>8.0349529127119546</v>
          </cell>
          <cell r="G154">
            <v>7.146580277404011</v>
          </cell>
          <cell r="H154">
            <v>5.4862121814476064</v>
          </cell>
          <cell r="I154">
            <v>3.5533616202500369</v>
          </cell>
          <cell r="J154">
            <v>1.7841141832875373</v>
          </cell>
          <cell r="K154">
            <v>1.4211450025549621</v>
          </cell>
          <cell r="L154">
            <v>1.421313988918177</v>
          </cell>
          <cell r="M154">
            <v>1.4212706121094689</v>
          </cell>
          <cell r="N154">
            <v>1.4212780361329043</v>
          </cell>
          <cell r="O154">
            <v>1.4212105612563672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9.3475002771706759</v>
          </cell>
          <cell r="E155">
            <v>8.9494660205185603</v>
          </cell>
          <cell r="F155">
            <v>8.1713853202143643</v>
          </cell>
          <cell r="G155">
            <v>5.8226779744301185</v>
          </cell>
          <cell r="H155">
            <v>4.1341078538395966</v>
          </cell>
          <cell r="I155">
            <v>2.1684334983750868</v>
          </cell>
          <cell r="J155">
            <v>0.36913539206187701</v>
          </cell>
          <cell r="L155">
            <v>1.6751826306236526E-4</v>
          </cell>
          <cell r="M155">
            <v>1.2272678754385725E-4</v>
          </cell>
          <cell r="N155">
            <v>1.3009114464284028E-4</v>
          </cell>
          <cell r="O155">
            <v>5.93499996570855E-5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3.9916898852482356E-5</v>
          </cell>
          <cell r="G156">
            <v>1.4452857675159454</v>
          </cell>
          <cell r="H156">
            <v>1.4452867191782435</v>
          </cell>
          <cell r="I156">
            <v>1.4452868127149912</v>
          </cell>
          <cell r="J156">
            <v>1.4452870283928614</v>
          </cell>
          <cell r="K156">
            <v>1.4452872059558923</v>
          </cell>
          <cell r="L156">
            <v>1.4452872498082643</v>
          </cell>
          <cell r="M156">
            <v>1.4452879277272648</v>
          </cell>
          <cell r="N156">
            <v>1.4452881134893951</v>
          </cell>
          <cell r="O156">
            <v>1.4452902337084079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4.2461678739467082E-5</v>
          </cell>
          <cell r="G157">
            <v>1.0334578159555333E-4</v>
          </cell>
          <cell r="H157">
            <v>7.8878251810426667E-2</v>
          </cell>
          <cell r="I157">
            <v>0.2301956532013795</v>
          </cell>
          <cell r="J157">
            <v>0.2221784286784993</v>
          </cell>
          <cell r="K157">
            <v>0.67090926313385313</v>
          </cell>
          <cell r="L157">
            <v>0.75595177901986832</v>
          </cell>
          <cell r="M157">
            <v>0.57345689496028451</v>
          </cell>
          <cell r="N157">
            <v>0.51942104818719592</v>
          </cell>
          <cell r="O157">
            <v>0.49271470033400422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4.2932251558733251E-5</v>
          </cell>
          <cell r="G158">
            <v>1.0277318323369113E-4</v>
          </cell>
          <cell r="H158">
            <v>7.8884866366190104E-2</v>
          </cell>
          <cell r="I158">
            <v>0.23020836359649016</v>
          </cell>
          <cell r="J158">
            <v>0.22219329535235649</v>
          </cell>
          <cell r="K158">
            <v>0.67093825573566479</v>
          </cell>
          <cell r="L158">
            <v>0.75597956503491748</v>
          </cell>
          <cell r="M158">
            <v>0.57348670681386282</v>
          </cell>
          <cell r="N158">
            <v>0.51944735324786306</v>
          </cell>
          <cell r="O158">
            <v>0.49274742786111508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7.8688692051909299E-6</v>
          </cell>
          <cell r="E159">
            <v>1.8833778431992999E-6</v>
          </cell>
          <cell r="F159">
            <v>1.82591395612022E-5</v>
          </cell>
          <cell r="G159">
            <v>1.9323546381072901E-5</v>
          </cell>
          <cell r="H159">
            <v>1.32952526643145E-2</v>
          </cell>
          <cell r="I159">
            <v>1.7365457595525199E-2</v>
          </cell>
          <cell r="J159">
            <v>7.08519476777724E-5</v>
          </cell>
          <cell r="K159">
            <v>5.0812342840953803E-2</v>
          </cell>
          <cell r="L159">
            <v>1.47152228221513E-2</v>
          </cell>
          <cell r="M159">
            <v>2.8495273186835801E-3</v>
          </cell>
          <cell r="N159">
            <v>4.6506197527522802E-2</v>
          </cell>
          <cell r="O159">
            <v>1.8825552338887601E-2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7.8688692051909299E-6</v>
          </cell>
          <cell r="E160">
            <v>-8.3526136989870727E-8</v>
          </cell>
          <cell r="F160">
            <v>1.7183118665760399E-5</v>
          </cell>
          <cell r="G160">
            <v>3.1015988561165199E-5</v>
          </cell>
          <cell r="H160">
            <v>1.331741780981279E-2</v>
          </cell>
          <cell r="I160">
            <v>3.0660105873949923E-2</v>
          </cell>
          <cell r="J160">
            <v>3.0645804131824689E-2</v>
          </cell>
          <cell r="K160">
            <v>6.8142865880303327E-2</v>
          </cell>
          <cell r="L160">
            <v>6.8126828737315681E-2</v>
          </cell>
          <cell r="M160">
            <v>6.8160318207938261E-2</v>
          </cell>
          <cell r="N160">
            <v>6.8140611514029281E-2</v>
          </cell>
          <cell r="O160">
            <v>6.7988301364793599E-2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4.6783258662358658E-5</v>
          </cell>
          <cell r="E161">
            <v>0.53698321129080195</v>
          </cell>
          <cell r="F161">
            <v>0.53689283713608205</v>
          </cell>
          <cell r="G161">
            <v>0.53692629542594694</v>
          </cell>
          <cell r="H161">
            <v>0.53693492828491873</v>
          </cell>
          <cell r="I161">
            <v>0.53693925189174285</v>
          </cell>
          <cell r="J161">
            <v>0.53691745750032671</v>
          </cell>
          <cell r="K161">
            <v>0.3623513222058114</v>
          </cell>
          <cell r="L161">
            <v>1.5830501490016229E-4</v>
          </cell>
          <cell r="M161">
            <v>1.6892412421014812E-4</v>
          </cell>
          <cell r="N161">
            <v>1.7590353765724895E-4</v>
          </cell>
          <cell r="O161">
            <v>1.8160871956652148E-4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4.6783258662358658E-5</v>
          </cell>
          <cell r="E162">
            <v>0.53698321129080195</v>
          </cell>
          <cell r="F162">
            <v>0.53689283713608205</v>
          </cell>
          <cell r="G162">
            <v>0.53692629542594694</v>
          </cell>
          <cell r="H162">
            <v>0.53693492828491873</v>
          </cell>
          <cell r="I162">
            <v>0.53693925189174285</v>
          </cell>
          <cell r="J162">
            <v>0.53691745750032671</v>
          </cell>
          <cell r="K162">
            <v>0.3623513222058114</v>
          </cell>
          <cell r="L162">
            <v>1.5830501490016229E-4</v>
          </cell>
          <cell r="M162">
            <v>1.6892412421014812E-4</v>
          </cell>
          <cell r="N162">
            <v>1.7590353765724895E-4</v>
          </cell>
          <cell r="O162">
            <v>1.8160871956652148E-4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1.4549868820752799E-6</v>
          </cell>
          <cell r="E163">
            <v>3.7915872872457901E-2</v>
          </cell>
          <cell r="F163"/>
          <cell r="G163"/>
          <cell r="H163">
            <v>1.08875708689384E-8</v>
          </cell>
          <cell r="I163">
            <v>1.88059442152163E-8</v>
          </cell>
          <cell r="J163">
            <v>1.2991175233918099E-8</v>
          </cell>
          <cell r="K163">
            <v>9.6012922932738503E-8</v>
          </cell>
          <cell r="L163">
            <v>1.07731461221311E-5</v>
          </cell>
          <cell r="M163">
            <v>5.9669546930918404E-8</v>
          </cell>
          <cell r="N163">
            <v>1.2118906691203599E-6</v>
          </cell>
          <cell r="O163">
            <v>1.6230445913811801E-8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1.4549868820752799E-6</v>
          </cell>
          <cell r="E164">
            <v>3.7917327859340003E-2</v>
          </cell>
          <cell r="F164">
            <v>3.7917327859340003E-2</v>
          </cell>
          <cell r="G164">
            <v>3.7917327859340003E-2</v>
          </cell>
          <cell r="H164">
            <v>3.7917338746910799E-2</v>
          </cell>
          <cell r="I164">
            <v>3.7917357552855101E-2</v>
          </cell>
          <cell r="J164">
            <v>3.7917370544030299E-2</v>
          </cell>
          <cell r="K164">
            <v>2.5588649172468701E-2</v>
          </cell>
          <cell r="L164">
            <v>1.0911843735381899E-5</v>
          </cell>
          <cell r="M164">
            <v>1.09715132823128E-5</v>
          </cell>
          <cell r="N164">
            <v>1.2171500738058E-5</v>
          </cell>
          <cell r="O164">
            <v>1.21699408822628E-5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7.5051003225173475E-5</v>
          </cell>
          <cell r="G165">
            <v>6.4330227097566869E-5</v>
          </cell>
          <cell r="H165">
            <v>9.4358821496629789E-5</v>
          </cell>
          <cell r="I165">
            <v>1.0401422341411013E-4</v>
          </cell>
          <cell r="J165">
            <v>1.0049462206857607E-4</v>
          </cell>
          <cell r="K165">
            <v>1.2648078221710814E-4</v>
          </cell>
          <cell r="L165">
            <v>1.200075221921938E-4</v>
          </cell>
          <cell r="M165">
            <v>1.6998807250088649E-4</v>
          </cell>
          <cell r="N165">
            <v>3.9986399220949109E-3</v>
          </cell>
          <cell r="O165">
            <v>1.2654281297899672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7.5051003225173475E-5</v>
          </cell>
          <cell r="G166">
            <v>6.4330227097566869E-5</v>
          </cell>
          <cell r="H166">
            <v>9.4358821496629789E-5</v>
          </cell>
          <cell r="I166">
            <v>1.0401422341411013E-4</v>
          </cell>
          <cell r="J166">
            <v>1.0049462206857607E-4</v>
          </cell>
          <cell r="K166">
            <v>1.2648078221710814E-4</v>
          </cell>
          <cell r="L166">
            <v>1.200075221921938E-4</v>
          </cell>
          <cell r="M166">
            <v>1.6998807250088649E-4</v>
          </cell>
          <cell r="N166">
            <v>3.9986399220949109E-3</v>
          </cell>
          <cell r="O166">
            <v>1.2654281297899672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1.3501942637663301E-8</v>
          </cell>
          <cell r="F167">
            <v>5.11327410091881E-6</v>
          </cell>
          <cell r="G167">
            <v>5.4257557148500099E-8</v>
          </cell>
          <cell r="H167">
            <v>2.2321898255277098E-6</v>
          </cell>
          <cell r="I167">
            <v>1.1978179860687599E-7</v>
          </cell>
          <cell r="J167">
            <v>1.8507513533561401E-7</v>
          </cell>
          <cell r="K167">
            <v>1.70562880429287E-6</v>
          </cell>
          <cell r="L167">
            <v>3.1707563136958701E-7</v>
          </cell>
          <cell r="M167">
            <v>3.3693826204232801E-6</v>
          </cell>
          <cell r="N167">
            <v>3.1809078488940102E-4</v>
          </cell>
          <cell r="O167">
            <v>0.21724417918783401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1.3501942637663301E-8</v>
          </cell>
          <cell r="F168">
            <v>5.1161924685314357E-6</v>
          </cell>
          <cell r="G168">
            <v>5.1810336007049804E-6</v>
          </cell>
          <cell r="H168">
            <v>7.3755709428485186E-6</v>
          </cell>
          <cell r="I168">
            <v>7.4746804981192376E-6</v>
          </cell>
          <cell r="J168">
            <v>7.6544124977535517E-6</v>
          </cell>
          <cell r="K168">
            <v>9.2823807189990906E-6</v>
          </cell>
          <cell r="L168">
            <v>9.6456011581774049E-6</v>
          </cell>
          <cell r="M168">
            <v>1.2914188124941854E-5</v>
          </cell>
          <cell r="N168">
            <v>3.3102538466348589E-4</v>
          </cell>
          <cell r="O168">
            <v>0.21757538014014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3.452920665520292E-5</v>
          </cell>
          <cell r="E169">
            <v>3.0019396057832919E-3</v>
          </cell>
          <cell r="F169">
            <v>2.9996225991880303E-3</v>
          </cell>
          <cell r="G169">
            <v>2.9908201157129717E-3</v>
          </cell>
          <cell r="H169">
            <v>2.9957124468866733E-3</v>
          </cell>
          <cell r="I169">
            <v>2.9954292872211921E-3</v>
          </cell>
          <cell r="J169">
            <v>2.9971879645849129E-3</v>
          </cell>
          <cell r="K169">
            <v>2.0235326825728799E-3</v>
          </cell>
          <cell r="L169">
            <v>1.3785060106730464E-4</v>
          </cell>
          <cell r="M169">
            <v>1.4850246254894412E-4</v>
          </cell>
          <cell r="N169">
            <v>1.5812375518928194E-4</v>
          </cell>
          <cell r="O169">
            <v>1.6398352911240407E-4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3.452920665520292E-5</v>
          </cell>
          <cell r="E170">
            <v>3.0019396057832919E-3</v>
          </cell>
          <cell r="F170">
            <v>2.9996225991880303E-3</v>
          </cell>
          <cell r="G170">
            <v>2.9908201157129717E-3</v>
          </cell>
          <cell r="H170">
            <v>2.9957124468866733E-3</v>
          </cell>
          <cell r="I170">
            <v>2.9954292872211921E-3</v>
          </cell>
          <cell r="J170">
            <v>2.9971879645849129E-3</v>
          </cell>
          <cell r="K170">
            <v>2.0235326825728799E-3</v>
          </cell>
          <cell r="L170">
            <v>1.3785060106730464E-4</v>
          </cell>
          <cell r="M170">
            <v>1.4850246254894412E-4</v>
          </cell>
          <cell r="N170">
            <v>1.5812375518928194E-4</v>
          </cell>
          <cell r="O170">
            <v>1.6398352911240407E-4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5.8260245383640898E-7</v>
          </cell>
          <cell r="E171">
            <v>2.1042254244390399E-4</v>
          </cell>
          <cell r="F171"/>
          <cell r="G171"/>
          <cell r="H171">
            <v>1.0299614142155399E-8</v>
          </cell>
          <cell r="I171">
            <v>1.8144682895848299E-8</v>
          </cell>
          <cell r="J171">
            <v>1.2671817800737401E-8</v>
          </cell>
          <cell r="K171">
            <v>9.4556056391283198E-8</v>
          </cell>
          <cell r="L171">
            <v>9.3310579128672992E-6</v>
          </cell>
          <cell r="M171">
            <v>6.1214337320476106E-8</v>
          </cell>
          <cell r="N171">
            <v>1.3983398845952201E-6</v>
          </cell>
          <cell r="O171">
            <v>1.6400995934464301E-8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5.8260245383640898E-7</v>
          </cell>
          <cell r="E172">
            <v>2.1100514489774E-4</v>
          </cell>
          <cell r="F172">
            <v>2.1100514489774E-4</v>
          </cell>
          <cell r="G172">
            <v>2.1100514489774E-4</v>
          </cell>
          <cell r="H172">
            <v>2.11015444511883E-4</v>
          </cell>
          <cell r="I172">
            <v>2.1103358919477799E-4</v>
          </cell>
          <cell r="J172">
            <v>2.1104626101257901E-4</v>
          </cell>
          <cell r="K172">
            <v>1.42341041085763E-4</v>
          </cell>
          <cell r="L172">
            <v>9.4667300840973196E-6</v>
          </cell>
          <cell r="M172">
            <v>9.5279444214177998E-6</v>
          </cell>
          <cell r="N172">
            <v>1.0914968429777999E-5</v>
          </cell>
          <cell r="O172">
            <v>1.09142410049095E-5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28.619769291673524</v>
          </cell>
          <cell r="E173">
            <v>24.194816181828173</v>
          </cell>
          <cell r="F173">
            <v>27.864935429982079</v>
          </cell>
          <cell r="G173">
            <v>20.915248982538071</v>
          </cell>
          <cell r="H173">
            <v>11.002468827944432</v>
          </cell>
          <cell r="I173">
            <v>8.8152556981330346</v>
          </cell>
          <cell r="J173">
            <v>6.5121861638197194</v>
          </cell>
          <cell r="K173">
            <v>2.3369729243274309</v>
          </cell>
          <cell r="L173">
            <v>1.2076300045985839</v>
          </cell>
          <cell r="M173">
            <v>1.1597039993808187</v>
          </cell>
          <cell r="N173">
            <v>0.68073099910192592</v>
          </cell>
          <cell r="O173">
            <v>0.68174776309268759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2005.1531785034299</v>
          </cell>
          <cell r="E174">
            <v>1693.6504404304001</v>
          </cell>
          <cell r="F174">
            <v>1948.0053936443801</v>
          </cell>
          <cell r="G174">
            <v>1458.97520424042</v>
          </cell>
          <cell r="H174">
            <v>765.82552695345601</v>
          </cell>
          <cell r="I174">
            <v>612.25378392504297</v>
          </cell>
          <cell r="J174">
            <v>451.317617527415</v>
          </cell>
          <cell r="K174">
            <v>161.610699906001</v>
          </cell>
          <cell r="L174">
            <v>83.512277031122295</v>
          </cell>
          <cell r="M174">
            <v>80.198008745720102</v>
          </cell>
          <cell r="N174">
            <v>47.075176638700199</v>
          </cell>
          <cell r="O174">
            <v>47.145489794011397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35.552361320982754</v>
          </cell>
          <cell r="E175">
            <v>30.029263128198515</v>
          </cell>
          <cell r="F175">
            <v>34.539102724191167</v>
          </cell>
          <cell r="G175">
            <v>25.868354685113811</v>
          </cell>
          <cell r="H175">
            <v>13.578466789954899</v>
          </cell>
          <cell r="I175">
            <v>10.85556354477027</v>
          </cell>
          <cell r="J175">
            <v>8.0020854171527365</v>
          </cell>
          <cell r="K175">
            <v>2.8654379415957592</v>
          </cell>
          <cell r="L175">
            <v>1.480714131757487</v>
          </cell>
          <cell r="M175">
            <v>1.4219505096758898</v>
          </cell>
          <cell r="N175">
            <v>0.83466625245922343</v>
          </cell>
          <cell r="O175">
            <v>0.83591293961013013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1.0106121026786599E-5</v>
          </cell>
          <cell r="F176">
            <v>9.6652075950698607E-6</v>
          </cell>
          <cell r="G176">
            <v>9.3837897824156393E-6</v>
          </cell>
          <cell r="H176">
            <v>0.33606610833511003</v>
          </cell>
          <cell r="I176">
            <v>0.17994659842143801</v>
          </cell>
          <cell r="J176">
            <v>8.6279715706034993E-6</v>
          </cell>
          <cell r="K176">
            <v>6.6677870248846495E-5</v>
          </cell>
          <cell r="L176">
            <v>5.0629817653288001E-2</v>
          </cell>
          <cell r="M176">
            <v>1.8759552459920701E-2</v>
          </cell>
          <cell r="N176">
            <v>2.6404167637675199E-5</v>
          </cell>
          <cell r="O176">
            <v>2.95489250039584E-2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1.5565853746322582</v>
          </cell>
          <cell r="F177">
            <v>1.5565864934063185</v>
          </cell>
          <cell r="G177">
            <v>1.5060112942452109</v>
          </cell>
          <cell r="H177">
            <v>0.72662406731218465</v>
          </cell>
          <cell r="I177">
            <v>0.51601571692606008</v>
          </cell>
          <cell r="J177">
            <v>0.48300973564611993</v>
          </cell>
          <cell r="K177">
            <v>0.17971450103052358</v>
          </cell>
          <cell r="L177">
            <v>7.8289994753736075E-2</v>
          </cell>
          <cell r="M177">
            <v>6.9442613538576878E-2</v>
          </cell>
          <cell r="N177">
            <v>5.3199961756725957E-2</v>
          </cell>
          <cell r="O177">
            <v>4.8280720406954754E-2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2.153779154303017E-2</v>
          </cell>
          <cell r="F178">
            <v>2.045920241167324E-2</v>
          </cell>
          <cell r="G178">
            <v>3.7313961599800098E-2</v>
          </cell>
          <cell r="H178">
            <v>1.8483902664293499E-2</v>
          </cell>
          <cell r="I178">
            <v>1.40292137978571E-2</v>
          </cell>
          <cell r="J178">
            <v>1.2324936330299844E-3</v>
          </cell>
          <cell r="K178">
            <v>7.6964458816664223E-4</v>
          </cell>
          <cell r="L178">
            <v>3.7051520227376E-4</v>
          </cell>
          <cell r="M178">
            <v>1.7282864693235568E-2</v>
          </cell>
          <cell r="N178">
            <v>1.232312271189711E-3</v>
          </cell>
          <cell r="O178">
            <v>1.4971726691588199E-3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2.153779154303017E-2</v>
          </cell>
          <cell r="F179">
            <v>2.045920241167324E-2</v>
          </cell>
          <cell r="G179">
            <v>3.7313961599800098E-2</v>
          </cell>
          <cell r="H179">
            <v>1.8483902664293499E-2</v>
          </cell>
          <cell r="I179">
            <v>1.40292137978571E-2</v>
          </cell>
          <cell r="J179">
            <v>1.2324936330299844E-3</v>
          </cell>
          <cell r="K179">
            <v>7.6964458816664223E-4</v>
          </cell>
          <cell r="L179">
            <v>3.7051520227376E-4</v>
          </cell>
          <cell r="M179">
            <v>1.7282864693235568E-2</v>
          </cell>
          <cell r="N179">
            <v>1.232312271189711E-3</v>
          </cell>
          <cell r="O179">
            <v>1.4971726691588199E-3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3.1396797895492101E-3</v>
          </cell>
          <cell r="F180">
            <v>7.2797672545262702E-6</v>
          </cell>
          <cell r="G180">
            <v>2.3146121422406101E-3</v>
          </cell>
          <cell r="H180">
            <v>3.2045049340544599E-6</v>
          </cell>
          <cell r="I180">
            <v>1.95303954341529E-4</v>
          </cell>
          <cell r="J180">
            <v>3.1083092321665902E-6</v>
          </cell>
          <cell r="K180">
            <v>2.6864528231333598E-4</v>
          </cell>
          <cell r="L180">
            <v>3.67346714991145E-6</v>
          </cell>
          <cell r="M180">
            <v>2.2727390420369401E-3</v>
          </cell>
          <cell r="N180">
            <v>8.7510619822004596E-7</v>
          </cell>
          <cell r="O180">
            <v>2.43037514739122E-4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3.1396797895492101E-3</v>
          </cell>
          <cell r="F181">
            <v>3.1469595568037398E-3</v>
          </cell>
          <cell r="G181">
            <v>5.4615716990443503E-3</v>
          </cell>
          <cell r="H181">
            <v>3.9336918849521597E-3</v>
          </cell>
          <cell r="I181">
            <v>2.0743016395885902E-3</v>
          </cell>
          <cell r="J181">
            <v>2.0161676850775001E-4</v>
          </cell>
          <cell r="K181">
            <v>4.6705754588703203E-4</v>
          </cell>
          <cell r="L181">
            <v>3.0502447094685702E-4</v>
          </cell>
          <cell r="M181">
            <v>2.5450577915001799E-3</v>
          </cell>
          <cell r="N181">
            <v>2.32370604508587E-3</v>
          </cell>
          <cell r="O181">
            <v>2.51665166297428E-3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1.4011280762128562</v>
          </cell>
          <cell r="E182">
            <v>1.607798019145543</v>
          </cell>
          <cell r="F182">
            <v>1.6077985096897476</v>
          </cell>
          <cell r="G182">
            <v>1.6077980053413978</v>
          </cell>
          <cell r="H182">
            <v>1.6077984327566064</v>
          </cell>
          <cell r="I182">
            <v>1.6077988694881429</v>
          </cell>
          <cell r="J182">
            <v>1.6077998216047786</v>
          </cell>
          <cell r="K182">
            <v>1.6078005529696535</v>
          </cell>
          <cell r="L182">
            <v>1.607800540141356</v>
          </cell>
          <cell r="M182">
            <v>1.6078016713220762</v>
          </cell>
          <cell r="N182">
            <v>1.6078051485999587</v>
          </cell>
          <cell r="O182">
            <v>1.6078075052131291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1.4011280762128562</v>
          </cell>
          <cell r="E183">
            <v>1.607798019145543</v>
          </cell>
          <cell r="F183">
            <v>1.6077985096897476</v>
          </cell>
          <cell r="G183">
            <v>1.6077980053413978</v>
          </cell>
          <cell r="H183">
            <v>1.6077984327566064</v>
          </cell>
          <cell r="I183">
            <v>1.6077988694881429</v>
          </cell>
          <cell r="J183">
            <v>1.6077998216047786</v>
          </cell>
          <cell r="K183">
            <v>1.6078005529696535</v>
          </cell>
          <cell r="L183">
            <v>1.607800540141356</v>
          </cell>
          <cell r="M183">
            <v>1.6078016713220762</v>
          </cell>
          <cell r="N183">
            <v>1.6078051485999587</v>
          </cell>
          <cell r="O183">
            <v>1.6078075052131291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1.5568089735698387</v>
          </cell>
          <cell r="E184">
            <v>1.7864422434950487</v>
          </cell>
          <cell r="F184">
            <v>1.7864427885441656</v>
          </cell>
          <cell r="G184">
            <v>1.7864422281571091</v>
          </cell>
          <cell r="H184">
            <v>1.7864427030628964</v>
          </cell>
          <cell r="I184">
            <v>1.7864431883201584</v>
          </cell>
          <cell r="J184">
            <v>1.7864442462275307</v>
          </cell>
          <cell r="K184">
            <v>1.7864450588551724</v>
          </cell>
          <cell r="L184">
            <v>1.7864450446015048</v>
          </cell>
          <cell r="M184">
            <v>1.7864463014689753</v>
          </cell>
          <cell r="N184">
            <v>1.7864501651110645</v>
          </cell>
          <cell r="O184">
            <v>1.7864527835701429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8.9782941967726397E-5</v>
          </cell>
          <cell r="E185">
            <v>1.46234091712318E-2</v>
          </cell>
          <cell r="F185">
            <v>4.1311438233437402E-7</v>
          </cell>
          <cell r="G185">
            <v>4.62108253870046E-7</v>
          </cell>
          <cell r="H185">
            <v>8.1440253623992306E-2</v>
          </cell>
          <cell r="I185">
            <v>3.26356515167531E-2</v>
          </cell>
          <cell r="J185">
            <v>6.4479445160779301E-4</v>
          </cell>
          <cell r="K185">
            <v>8.0946969070952196E-2</v>
          </cell>
          <cell r="L185">
            <v>2.7339200716974901E-2</v>
          </cell>
          <cell r="M185">
            <v>5.4854769675089102E-3</v>
          </cell>
          <cell r="N185">
            <v>7.5275569130366399E-2</v>
          </cell>
          <cell r="O185">
            <v>3.80656266130548E-2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9.9788839062248322E-2</v>
          </cell>
          <cell r="E186">
            <v>0.11441222391039217</v>
          </cell>
          <cell r="F186">
            <v>0.11441223445204991</v>
          </cell>
          <cell r="G186">
            <v>0.1144123727360556</v>
          </cell>
          <cell r="H186">
            <v>0.11481139611873684</v>
          </cell>
          <cell r="I186">
            <v>0.11407617428345665</v>
          </cell>
          <cell r="J186">
            <v>0.11472051182756153</v>
          </cell>
          <cell r="K186">
            <v>0.1142271123208216</v>
          </cell>
          <cell r="L186">
            <v>0.11385982405024617</v>
          </cell>
          <cell r="M186">
            <v>0.11377132283041963</v>
          </cell>
          <cell r="N186">
            <v>0.11377033955657846</v>
          </cell>
          <cell r="O186">
            <v>0.11882631333129913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2.7150164478050883E-4</v>
          </cell>
          <cell r="F187">
            <v>2.7113955951357707E-4</v>
          </cell>
          <cell r="G187">
            <v>2.611971273139045E-4</v>
          </cell>
          <cell r="H187">
            <v>2.660049868010085E-4</v>
          </cell>
          <cell r="I187">
            <v>2.6550417664711611E-4</v>
          </cell>
          <cell r="J187">
            <v>2.6782245700144843E-4</v>
          </cell>
          <cell r="K187">
            <v>1.8815547690002795E-4</v>
          </cell>
          <cell r="L187">
            <v>9.606497726248397E-5</v>
          </cell>
          <cell r="M187">
            <v>1.0691628116755024E-4</v>
          </cell>
          <cell r="N187">
            <v>1.1950543862352745E-4</v>
          </cell>
          <cell r="O187">
            <v>1.2579332337055919E-4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2.7150164478050883E-4</v>
          </cell>
          <cell r="F188">
            <v>2.7113955951357707E-4</v>
          </cell>
          <cell r="G188">
            <v>2.611971273139045E-4</v>
          </cell>
          <cell r="H188">
            <v>2.660049868010085E-4</v>
          </cell>
          <cell r="I188">
            <v>2.6550417664711611E-4</v>
          </cell>
          <cell r="J188">
            <v>2.6782245700144843E-4</v>
          </cell>
          <cell r="K188">
            <v>1.8815547690002795E-4</v>
          </cell>
          <cell r="L188">
            <v>9.606497726248397E-5</v>
          </cell>
          <cell r="M188">
            <v>1.0691628116755024E-4</v>
          </cell>
          <cell r="N188">
            <v>1.1950543862352745E-4</v>
          </cell>
          <cell r="O188">
            <v>1.2579332337055919E-4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1.8146068497918501E-5</v>
          </cell>
          <cell r="F189"/>
          <cell r="G189"/>
          <cell r="H189">
            <v>1.1654565155972899E-8</v>
          </cell>
          <cell r="I189">
            <v>1.9076906218212101E-8</v>
          </cell>
          <cell r="J189">
            <v>1.38539095849578E-8</v>
          </cell>
          <cell r="K189">
            <v>2.38529146052521E-7</v>
          </cell>
          <cell r="L189">
            <v>6.2346277671850699E-6</v>
          </cell>
          <cell r="M189">
            <v>6.9567780026496104E-8</v>
          </cell>
          <cell r="N189">
            <v>1.6104937848585299E-6</v>
          </cell>
          <cell r="O189">
            <v>1.6887623239432601E-8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1.8146068497918501E-5</v>
          </cell>
          <cell r="F190">
            <v>1.8146068497918501E-5</v>
          </cell>
          <cell r="G190">
            <v>1.8146068497918501E-5</v>
          </cell>
          <cell r="H190">
            <v>1.8157723063074498E-5</v>
          </cell>
          <cell r="I190">
            <v>1.8176799969292699E-5</v>
          </cell>
          <cell r="J190">
            <v>1.81906538788777E-5</v>
          </cell>
          <cell r="K190">
            <v>1.25292217562569E-5</v>
          </cell>
          <cell r="L190">
            <v>6.5177422941967299E-6</v>
          </cell>
          <cell r="M190">
            <v>6.58731007422323E-6</v>
          </cell>
          <cell r="N190">
            <v>8.1852270838294495E-6</v>
          </cell>
          <cell r="O190">
            <v>8.1839600109470001E-6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1.0521204411199408E-4</v>
          </cell>
          <cell r="F191">
            <v>1.0510589417135244E-4</v>
          </cell>
          <cell r="G191">
            <v>9.5032366621501855E-5</v>
          </cell>
          <cell r="H191">
            <v>9.9856931657783487E-5</v>
          </cell>
          <cell r="I191">
            <v>9.9262468684602561E-5</v>
          </cell>
          <cell r="J191">
            <v>1.0169593275210024E-4</v>
          </cell>
          <cell r="K191">
            <v>9.6629340211192415E-5</v>
          </cell>
          <cell r="L191">
            <v>6.2786565396983062E-5</v>
          </cell>
          <cell r="M191">
            <v>7.3853804069018533E-5</v>
          </cell>
          <cell r="N191">
            <v>8.4970403087187768E-5</v>
          </cell>
          <cell r="O191">
            <v>9.1965352070944831E-5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1.0521204411199408E-4</v>
          </cell>
          <cell r="F192">
            <v>1.0510589417135244E-4</v>
          </cell>
          <cell r="G192">
            <v>9.5032366621501855E-5</v>
          </cell>
          <cell r="H192">
            <v>9.9856931657783487E-5</v>
          </cell>
          <cell r="I192">
            <v>9.9262468684602561E-5</v>
          </cell>
          <cell r="J192">
            <v>1.0169593275210024E-4</v>
          </cell>
          <cell r="K192">
            <v>9.6629340211192415E-5</v>
          </cell>
          <cell r="L192">
            <v>6.2786565396983062E-5</v>
          </cell>
          <cell r="M192">
            <v>7.3853804069018533E-5</v>
          </cell>
          <cell r="N192">
            <v>8.4970403087187768E-5</v>
          </cell>
          <cell r="O192">
            <v>9.1965352070944831E-5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6.4035182774210303E-6</v>
          </cell>
          <cell r="F193"/>
          <cell r="G193">
            <v>1.0081275489269401E-8</v>
          </cell>
          <cell r="H193">
            <v>1.1659586604978E-8</v>
          </cell>
          <cell r="I193">
            <v>1.5344297147164501E-8</v>
          </cell>
          <cell r="J193">
            <v>1.4503538556270399E-8</v>
          </cell>
          <cell r="K193">
            <v>1.69803125014432E-6</v>
          </cell>
          <cell r="L193">
            <v>2.4247471082808198E-6</v>
          </cell>
          <cell r="M193">
            <v>8.4147299344719796E-8</v>
          </cell>
          <cell r="N193">
            <v>1.50653610364518E-6</v>
          </cell>
          <cell r="O193">
            <v>1.7548396113346299E-8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6.4035182774210303E-6</v>
          </cell>
          <cell r="F194">
            <v>6.4035182774210303E-6</v>
          </cell>
          <cell r="G194">
            <v>6.4135995529103003E-6</v>
          </cell>
          <cell r="H194">
            <v>6.42525913951528E-6</v>
          </cell>
          <cell r="I194">
            <v>6.44060343666245E-6</v>
          </cell>
          <cell r="J194">
            <v>6.4551069752187198E-6</v>
          </cell>
          <cell r="K194">
            <v>6.0711164461352702E-6</v>
          </cell>
          <cell r="L194">
            <v>4.1716622173046598E-6</v>
          </cell>
          <cell r="M194">
            <v>4.2484330800782696E-6</v>
          </cell>
          <cell r="N194">
            <v>5.7429726162680297E-6</v>
          </cell>
          <cell r="O194">
            <v>5.7455136960846499E-6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2.8692293090225022E-5</v>
          </cell>
          <cell r="F195">
            <v>2.8925249304322793E-5</v>
          </cell>
          <cell r="G195">
            <v>1.8819618391526819E-5</v>
          </cell>
          <cell r="H195">
            <v>2.3670352128606938E-5</v>
          </cell>
          <cell r="I195">
            <v>2.2991914618342936E-5</v>
          </cell>
          <cell r="J195">
            <v>2.5492857339609136E-5</v>
          </cell>
          <cell r="K195">
            <v>3.7095137145633124E-5</v>
          </cell>
          <cell r="L195">
            <v>2.2928624084175822E-5</v>
          </cell>
          <cell r="M195">
            <v>3.3976109210455073E-5</v>
          </cell>
          <cell r="N195">
            <v>3.5224767350130005E-5</v>
          </cell>
          <cell r="O195">
            <v>4.4834715180342768E-5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2.8692293090225022E-5</v>
          </cell>
          <cell r="F196">
            <v>2.8925249304322793E-5</v>
          </cell>
          <cell r="G196">
            <v>1.8819618391526819E-5</v>
          </cell>
          <cell r="H196">
            <v>2.3670352128606938E-5</v>
          </cell>
          <cell r="I196">
            <v>2.2991914618342936E-5</v>
          </cell>
          <cell r="J196">
            <v>2.5492857339609136E-5</v>
          </cell>
          <cell r="K196">
            <v>3.7095137145633124E-5</v>
          </cell>
          <cell r="L196">
            <v>2.2928624084175822E-5</v>
          </cell>
          <cell r="M196">
            <v>3.3976109210455073E-5</v>
          </cell>
          <cell r="N196">
            <v>3.5224767350130005E-5</v>
          </cell>
          <cell r="O196">
            <v>4.4834715180342768E-5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1.0008322718192099E-6</v>
          </cell>
          <cell r="F197">
            <v>1.15042741910988E-8</v>
          </cell>
          <cell r="G197">
            <v>1.7967391824903001E-8</v>
          </cell>
          <cell r="H197">
            <v>1.29337830407096E-8</v>
          </cell>
          <cell r="I197">
            <v>1.17561313845159E-8</v>
          </cell>
          <cell r="J197">
            <v>1.23203674154787E-8</v>
          </cell>
          <cell r="K197">
            <v>1.1265383347232999E-6</v>
          </cell>
          <cell r="L197">
            <v>1.73342256859533E-7</v>
          </cell>
          <cell r="M197">
            <v>8.7773593113166006E-8</v>
          </cell>
          <cell r="N197">
            <v>8.0948412755316795E-7</v>
          </cell>
          <cell r="O197">
            <v>1.92776087933752E-8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1.0008322718192099E-6</v>
          </cell>
          <cell r="F198">
            <v>1.0123365460103099E-6</v>
          </cell>
          <cell r="G198">
            <v>1.03030393783521E-6</v>
          </cell>
          <cell r="H198">
            <v>1.04323772087592E-6</v>
          </cell>
          <cell r="I198">
            <v>1.05499385226044E-6</v>
          </cell>
          <cell r="J198">
            <v>1.06731421967592E-6</v>
          </cell>
          <cell r="K198">
            <v>1.8684447868241701E-6</v>
          </cell>
          <cell r="L198">
            <v>1.3535297989066199E-6</v>
          </cell>
          <cell r="M198">
            <v>1.4246644665366999E-6</v>
          </cell>
          <cell r="N198">
            <v>2.2216652455636601E-6</v>
          </cell>
          <cell r="O198">
            <v>2.2287362884580198E-6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9.1578073210828794</v>
          </cell>
          <cell r="E199">
            <v>10.275907503924294</v>
          </cell>
          <cell r="F199">
            <v>10.275908466189986</v>
          </cell>
          <cell r="G199">
            <v>10.34712575618874</v>
          </cell>
          <cell r="H199">
            <v>16.253261789488473</v>
          </cell>
          <cell r="I199">
            <v>16.253269833048464</v>
          </cell>
          <cell r="J199">
            <v>20.691982940652483</v>
          </cell>
          <cell r="K199">
            <v>26.509296680390875</v>
          </cell>
          <cell r="L199">
            <v>29.608487359042648</v>
          </cell>
          <cell r="M199">
            <v>30.030234182475319</v>
          </cell>
          <cell r="N199">
            <v>30.03024112975298</v>
          </cell>
          <cell r="O199">
            <v>30.030245850055699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2.8618147501182816</v>
          </cell>
          <cell r="E200">
            <v>3.1585780861843471</v>
          </cell>
          <cell r="F200">
            <v>3.0827725398569954</v>
          </cell>
          <cell r="G200">
            <v>2.9847478142852086</v>
          </cell>
          <cell r="H200">
            <v>4.5357939877642197</v>
          </cell>
          <cell r="I200">
            <v>4.3927756305536363</v>
          </cell>
          <cell r="J200">
            <v>5.4452586685927571</v>
          </cell>
          <cell r="K200">
            <v>6.7972555590745856</v>
          </cell>
          <cell r="L200">
            <v>7.5919198356519546</v>
          </cell>
          <cell r="M200">
            <v>7.700060046788554</v>
          </cell>
          <cell r="N200">
            <v>7.7000618281417941</v>
          </cell>
          <cell r="O200">
            <v>7.7000630384758173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9.1578073210828794</v>
          </cell>
          <cell r="E201">
            <v>10.275907503924294</v>
          </cell>
          <cell r="F201">
            <v>10.275908466189986</v>
          </cell>
          <cell r="G201">
            <v>10.34712575618874</v>
          </cell>
          <cell r="H201">
            <v>16.253261789488473</v>
          </cell>
          <cell r="I201">
            <v>16.253269833048464</v>
          </cell>
          <cell r="J201">
            <v>20.691982940652483</v>
          </cell>
          <cell r="K201">
            <v>26.509296680390875</v>
          </cell>
          <cell r="L201">
            <v>29.608487359042648</v>
          </cell>
          <cell r="M201">
            <v>30.030234182475319</v>
          </cell>
          <cell r="N201">
            <v>30.03024112975298</v>
          </cell>
          <cell r="O201">
            <v>30.030245850055699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8.0710960727798794E-8</v>
          </cell>
          <cell r="E202">
            <v>9.0328803219307502E-2</v>
          </cell>
          <cell r="F202">
            <v>1.6083334911850499E-5</v>
          </cell>
          <cell r="G202">
            <v>5.7665229441980397E-3</v>
          </cell>
          <cell r="H202">
            <v>1.0697782093599699</v>
          </cell>
          <cell r="I202">
            <v>0.25282698852067098</v>
          </cell>
          <cell r="J202">
            <v>0.34910559059839802</v>
          </cell>
          <cell r="K202">
            <v>1.5435222518688601</v>
          </cell>
          <cell r="L202">
            <v>0.51217113096278699</v>
          </cell>
          <cell r="M202">
            <v>0.37477129029140999</v>
          </cell>
          <cell r="N202">
            <v>1.4398448825041299</v>
          </cell>
          <cell r="O202">
            <v>0.61601078048067703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0.73983800863632565</v>
          </cell>
          <cell r="E203">
            <v>0.83016679152441786</v>
          </cell>
          <cell r="F203">
            <v>0.83018280384943344</v>
          </cell>
          <cell r="G203">
            <v>0.83594928164904858</v>
          </cell>
          <cell r="H203">
            <v>1.3137054272509832</v>
          </cell>
          <cell r="I203">
            <v>1.3272778628808855</v>
          </cell>
          <cell r="J203">
            <v>1.6717106992330046</v>
          </cell>
          <cell r="K203">
            <v>2.1454546584491871</v>
          </cell>
          <cell r="L203">
            <v>2.3973918267286556</v>
          </cell>
          <cell r="M203">
            <v>2.4304644859287832</v>
          </cell>
          <cell r="N203">
            <v>2.4378134169650703</v>
          </cell>
          <cell r="O203">
            <v>2.4306267788621985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3.239891490262794</v>
          </cell>
          <cell r="E204">
            <v>3.6354569573043607</v>
          </cell>
          <cell r="F204">
            <v>4.9681672436033466</v>
          </cell>
          <cell r="G204">
            <v>7.3912638909233808</v>
          </cell>
          <cell r="H204">
            <v>11.445481232627843</v>
          </cell>
          <cell r="I204">
            <v>10.196684499030896</v>
          </cell>
          <cell r="J204">
            <v>13.561555843947158</v>
          </cell>
          <cell r="K204">
            <v>15.068609215118785</v>
          </cell>
          <cell r="L204">
            <v>17.277908175424418</v>
          </cell>
          <cell r="M204">
            <v>17.285816762028759</v>
          </cell>
          <cell r="N204">
            <v>16.854670942885011</v>
          </cell>
          <cell r="O204">
            <v>19.037664905019366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1.1488976915825517</v>
          </cell>
          <cell r="E205">
            <v>1.2864320443398309</v>
          </cell>
          <cell r="F205">
            <v>1.7524399448336323</v>
          </cell>
          <cell r="G205">
            <v>2.593425926639783</v>
          </cell>
          <cell r="H205">
            <v>3.9063075879275937</v>
          </cell>
          <cell r="I205">
            <v>3.3876028235983053</v>
          </cell>
          <cell r="J205">
            <v>4.4246511725765609</v>
          </cell>
          <cell r="K205">
            <v>4.8296824407432029</v>
          </cell>
          <cell r="L205">
            <v>5.537791081866799</v>
          </cell>
          <cell r="M205">
            <v>5.5403258852656236</v>
          </cell>
          <cell r="N205">
            <v>5.4021381227195553</v>
          </cell>
          <cell r="O205">
            <v>6.1018156746856915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1.76263216215726E-6</v>
          </cell>
          <cell r="E206">
            <v>3.2771427124182601E-2</v>
          </cell>
          <cell r="F206">
            <v>9.3447200155499802E-2</v>
          </cell>
          <cell r="G206">
            <v>0.16562306888526199</v>
          </cell>
          <cell r="H206">
            <v>0.451110731575594</v>
          </cell>
          <cell r="I206">
            <v>8.9955791151394002E-2</v>
          </cell>
          <cell r="J206">
            <v>0.382420001592501</v>
          </cell>
          <cell r="K206">
            <v>0.55756907011706303</v>
          </cell>
          <cell r="L206">
            <v>0.27781139919109399</v>
          </cell>
          <cell r="M206">
            <v>0.34610618553751299</v>
          </cell>
          <cell r="N206">
            <v>0.51741732855071099</v>
          </cell>
          <cell r="O206">
            <v>0.43084425290842798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0.21335442505140315</v>
          </cell>
          <cell r="E207">
            <v>0.24612581393082988</v>
          </cell>
          <cell r="F207">
            <v>0.33957292052207516</v>
          </cell>
          <cell r="G207">
            <v>0.50519588797921577</v>
          </cell>
          <cell r="H207">
            <v>0.7823008858943854</v>
          </cell>
          <cell r="I207">
            <v>0.69480368721753893</v>
          </cell>
          <cell r="J207">
            <v>0.92348637631870156</v>
          </cell>
          <cell r="K207">
            <v>1.029944588492449</v>
          </cell>
          <cell r="L207">
            <v>1.1809533837321891</v>
          </cell>
          <cell r="M207">
            <v>1.1814863584338937</v>
          </cell>
          <cell r="N207">
            <v>1.1520221755531976</v>
          </cell>
          <cell r="O207">
            <v>1.2943674888514292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5.6086420830445043</v>
          </cell>
          <cell r="E208">
            <v>6.009520808837741</v>
          </cell>
          <cell r="F208">
            <v>6.1300362177088754</v>
          </cell>
          <cell r="G208">
            <v>7.6142689942468751</v>
          </cell>
          <cell r="H208">
            <v>7.141069702866754</v>
          </cell>
          <cell r="I208">
            <v>10.870059016925667</v>
          </cell>
          <cell r="J208">
            <v>13.587314228410296</v>
          </cell>
          <cell r="K208">
            <v>13.142079230840265</v>
          </cell>
          <cell r="L208">
            <v>12.624569606869029</v>
          </cell>
          <cell r="M208">
            <v>12.523231012832666</v>
          </cell>
          <cell r="N208">
            <v>13.047419808021909</v>
          </cell>
          <cell r="O208">
            <v>13.076512440143814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2.4513846160374021E-5</v>
          </cell>
          <cell r="F209">
            <v>3.6580807603619498E-3</v>
          </cell>
          <cell r="G209">
            <v>2.1139465799605044E-4</v>
          </cell>
          <cell r="H209">
            <v>4.1265828361996305E-3</v>
          </cell>
          <cell r="I209">
            <v>2.6529356713655403E-2</v>
          </cell>
          <cell r="J209">
            <v>3.1831483678102131E-3</v>
          </cell>
          <cell r="K209">
            <v>1.2202752012931077E-2</v>
          </cell>
          <cell r="L209">
            <v>4.2037727237063038E-3</v>
          </cell>
          <cell r="M209">
            <v>4.3753472032664047E-2</v>
          </cell>
          <cell r="N209">
            <v>7.1736338450025652E-2</v>
          </cell>
          <cell r="O209">
            <v>8.0698536552182343E-2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5.6086420830445043</v>
          </cell>
          <cell r="E210">
            <v>6.0095453226839046</v>
          </cell>
          <cell r="F210">
            <v>6.1336942984692433</v>
          </cell>
          <cell r="G210">
            <v>7.6144803889048793</v>
          </cell>
          <cell r="H210">
            <v>7.1451962857029532</v>
          </cell>
          <cell r="I210">
            <v>10.896588373639323</v>
          </cell>
          <cell r="J210">
            <v>13.590497376778133</v>
          </cell>
          <cell r="K210">
            <v>13.154281982853199</v>
          </cell>
          <cell r="L210">
            <v>12.628773379592728</v>
          </cell>
          <cell r="M210">
            <v>12.566984484865337</v>
          </cell>
          <cell r="N210">
            <v>13.119156146471935</v>
          </cell>
          <cell r="O210">
            <v>13.157210976696007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1.4591659530654784E-5</v>
          </cell>
          <cell r="F211">
            <v>1.4858713453495524E-5</v>
          </cell>
          <cell r="G211">
            <v>6.6887700142818495E-6</v>
          </cell>
          <cell r="H211">
            <v>1.1433410319041806E-5</v>
          </cell>
          <cell r="I211">
            <v>1.0648653645134621E-5</v>
          </cell>
          <cell r="J211">
            <v>1.30582054678616E-5</v>
          </cell>
          <cell r="K211">
            <v>1.5429734505735609E-5</v>
          </cell>
          <cell r="L211">
            <v>8.284092021617325E-6</v>
          </cell>
          <cell r="M211">
            <v>1.7369793220689161E-5</v>
          </cell>
          <cell r="N211">
            <v>1.2091040216680294E-5</v>
          </cell>
          <cell r="O211">
            <v>2.5367824480657876E-5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1.4591659530654784E-5</v>
          </cell>
          <cell r="F212">
            <v>1.4858713453495524E-5</v>
          </cell>
          <cell r="G212">
            <v>6.6887700142818495E-6</v>
          </cell>
          <cell r="H212">
            <v>1.1433410319041806E-5</v>
          </cell>
          <cell r="I212">
            <v>1.0648653645134621E-5</v>
          </cell>
          <cell r="J212">
            <v>1.30582054678616E-5</v>
          </cell>
          <cell r="K212">
            <v>1.5429734505735609E-5</v>
          </cell>
          <cell r="L212">
            <v>8.284092021617325E-6</v>
          </cell>
          <cell r="M212">
            <v>1.7369793220689161E-5</v>
          </cell>
          <cell r="N212">
            <v>1.2091040216680294E-5</v>
          </cell>
          <cell r="O212">
            <v>2.5367824480657876E-5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/>
          <cell r="G213">
            <v>1.5666874757523701E-7</v>
          </cell>
          <cell r="H213"/>
          <cell r="I213"/>
          <cell r="J213"/>
          <cell r="K213">
            <v>1.5111274198993799E-7</v>
          </cell>
          <cell r="L213">
            <v>4.6218873876456001E-8</v>
          </cell>
          <cell r="M213">
            <v>3.3702140987404503E-8</v>
          </cell>
          <cell r="N213">
            <v>3.5382318175358697E-7</v>
          </cell>
          <cell r="O213">
            <v>1.71396853568818E-8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/>
          <cell r="G214">
            <v>1.5666874757523701E-7</v>
          </cell>
          <cell r="H214">
            <v>1.5666874757523701E-7</v>
          </cell>
          <cell r="I214">
            <v>1.5666874757523701E-7</v>
          </cell>
          <cell r="J214">
            <v>1.5666874757523701E-7</v>
          </cell>
          <cell r="K214">
            <v>3.0778148956517497E-7</v>
          </cell>
          <cell r="L214">
            <v>3.1196563022251999E-7</v>
          </cell>
          <cell r="M214">
            <v>2.3103375685379801E-7</v>
          </cell>
          <cell r="N214">
            <v>5.8485693860738495E-7</v>
          </cell>
          <cell r="O214">
            <v>6.0199662396426701E-7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4.2612076004795174</v>
          </cell>
          <cell r="E215">
            <v>4.617649503801843</v>
          </cell>
          <cell r="F215">
            <v>4.8273304107958879</v>
          </cell>
          <cell r="G215">
            <v>5.20042327784408</v>
          </cell>
          <cell r="H215">
            <v>5.2004256376008788</v>
          </cell>
          <cell r="I215">
            <v>5.6208110963225177</v>
          </cell>
          <cell r="J215">
            <v>6.0858879217464983</v>
          </cell>
          <cell r="K215">
            <v>13.289344997271044</v>
          </cell>
          <cell r="L215">
            <v>13.289346669269429</v>
          </cell>
          <cell r="M215">
            <v>13.289348778139923</v>
          </cell>
          <cell r="N215">
            <v>13.289349956149287</v>
          </cell>
          <cell r="O215">
            <v>13.289379829442892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4.2612076004795174</v>
          </cell>
          <cell r="E216">
            <v>4.617649503801843</v>
          </cell>
          <cell r="F216">
            <v>4.8273304107958879</v>
          </cell>
          <cell r="G216">
            <v>5.20042327784408</v>
          </cell>
          <cell r="H216">
            <v>5.2004256376008788</v>
          </cell>
          <cell r="I216">
            <v>5.6208110963225177</v>
          </cell>
          <cell r="J216">
            <v>6.0858879217464983</v>
          </cell>
          <cell r="K216">
            <v>13.289344997271044</v>
          </cell>
          <cell r="L216">
            <v>13.289346669269429</v>
          </cell>
          <cell r="M216">
            <v>13.289348778139923</v>
          </cell>
          <cell r="N216">
            <v>13.289349956149287</v>
          </cell>
          <cell r="O216">
            <v>13.289379829442892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1.3316273751498493</v>
          </cell>
          <cell r="E217">
            <v>1.4252004641363716</v>
          </cell>
          <cell r="F217">
            <v>1.4628273972108756</v>
          </cell>
          <cell r="G217">
            <v>1.5295362581894367</v>
          </cell>
          <cell r="H217">
            <v>1.4858358964573941</v>
          </cell>
          <cell r="I217">
            <v>1.5613364156451437</v>
          </cell>
          <cell r="J217">
            <v>1.6448345734449987</v>
          </cell>
          <cell r="K217">
            <v>3.4971960519134342</v>
          </cell>
          <cell r="L217">
            <v>3.4971964919130074</v>
          </cell>
          <cell r="M217">
            <v>3.4971970468789242</v>
          </cell>
          <cell r="N217">
            <v>3.4971973568813874</v>
          </cell>
          <cell r="O217">
            <v>3.4972052182744489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3.0520225170861402E-8</v>
          </cell>
          <cell r="E218">
            <v>7.7579267556721906E-8</v>
          </cell>
          <cell r="F218">
            <v>1.09333012139415E-7</v>
          </cell>
          <cell r="G218">
            <v>3.0904472431914899E-7</v>
          </cell>
          <cell r="H218">
            <v>0.29252897731690602</v>
          </cell>
          <cell r="I218">
            <v>0.14650255505840901</v>
          </cell>
          <cell r="J218">
            <v>3.3398061342982399E-2</v>
          </cell>
          <cell r="K218">
            <v>0.85905556527210702</v>
          </cell>
          <cell r="L218">
            <v>0.128420995832945</v>
          </cell>
          <cell r="M218">
            <v>4.4195760517545903E-2</v>
          </cell>
          <cell r="N218">
            <v>0.74415431714267299</v>
          </cell>
          <cell r="O218">
            <v>0.255441778891146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0.43061734397401319</v>
          </cell>
          <cell r="E219">
            <v>0.43061672741293516</v>
          </cell>
          <cell r="F219">
            <v>0.43061605527277064</v>
          </cell>
          <cell r="G219">
            <v>0.43061590798833055</v>
          </cell>
          <cell r="H219">
            <v>0.40420251587387729</v>
          </cell>
          <cell r="I219">
            <v>0.4390315594114067</v>
          </cell>
          <cell r="J219">
            <v>0.47242940410798656</v>
          </cell>
          <cell r="K219">
            <v>1.0389558268042409</v>
          </cell>
          <cell r="L219">
            <v>1.0389596144117486</v>
          </cell>
          <cell r="M219">
            <v>1.0316718824259841</v>
          </cell>
          <cell r="N219">
            <v>1.0282166066300822</v>
          </cell>
          <cell r="O219">
            <v>1.0437910813858635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6.8745376024395913E-2</v>
          </cell>
          <cell r="E220">
            <v>0.17021276942403823</v>
          </cell>
          <cell r="F220">
            <v>7.6346804980926769E-3</v>
          </cell>
          <cell r="G220">
            <v>0.16896241174047399</v>
          </cell>
          <cell r="H220">
            <v>0.12003565434542249</v>
          </cell>
          <cell r="I220"/>
          <cell r="J220"/>
          <cell r="L220">
            <v>2.4092977943555851E-3</v>
          </cell>
          <cell r="M220">
            <v>2.0019194867882642E-3</v>
          </cell>
          <cell r="N220">
            <v>0.16784419100839965</v>
          </cell>
          <cell r="O220">
            <v>0.16476885693464766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1.7554708048824589E-3</v>
          </cell>
          <cell r="E221">
            <v>1.2687394999145868E-3</v>
          </cell>
          <cell r="F221">
            <v>6.3750072635550053E-4</v>
          </cell>
          <cell r="G221">
            <v>2.0874810069074676E-3</v>
          </cell>
          <cell r="H221">
            <v>5.1231469072109397E-2</v>
          </cell>
          <cell r="I221"/>
          <cell r="J221"/>
          <cell r="L221">
            <v>8.4743635463214203E-4</v>
          </cell>
          <cell r="M221">
            <v>1.2355158379182484E-3</v>
          </cell>
          <cell r="N221">
            <v>2.4550057211715414E-3</v>
          </cell>
          <cell r="O221">
            <v>4.6528894505482137E-3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7.0500846829278457E-2</v>
          </cell>
          <cell r="E222">
            <v>0.1714815089239527</v>
          </cell>
          <cell r="F222">
            <v>8.2693746993192478E-3</v>
          </cell>
          <cell r="G222">
            <v>0.17104859864786204</v>
          </cell>
          <cell r="H222">
            <v>0.17126495245762388</v>
          </cell>
          <cell r="I222"/>
          <cell r="J222"/>
          <cell r="K222"/>
          <cell r="L222">
            <v>3.2547379282394494E-3</v>
          </cell>
          <cell r="M222">
            <v>3.2342573102549809E-3</v>
          </cell>
          <cell r="N222">
            <v>0.17029554863804416</v>
          </cell>
          <cell r="O222">
            <v>0.16941665958940649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6.906121600904401E-2</v>
          </cell>
          <cell r="F223">
            <v>7.2812635386246827E-2</v>
          </cell>
          <cell r="G223">
            <v>1.7356740339435736E-3</v>
          </cell>
          <cell r="H223">
            <v>1.2187532297833349E-3</v>
          </cell>
          <cell r="I223">
            <v>2.2195238484258145E-4</v>
          </cell>
          <cell r="J223">
            <v>5.5310287440925213E-2</v>
          </cell>
          <cell r="K223">
            <v>0.12160969590541383</v>
          </cell>
          <cell r="L223">
            <v>2.4304112229925009E-2</v>
          </cell>
          <cell r="M223">
            <v>1.2488459664782479E-3</v>
          </cell>
          <cell r="N223">
            <v>1.1556329126854279E-3</v>
          </cell>
          <cell r="O223">
            <v>1.7307269657548387E-3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7.2696016851625245E-2</v>
          </cell>
          <cell r="F224">
            <v>7.6644879353944026E-2</v>
          </cell>
          <cell r="G224">
            <v>1.8270252988879714E-3</v>
          </cell>
          <cell r="H224">
            <v>1.282898136614036E-3</v>
          </cell>
          <cell r="I224">
            <v>2.3363408930798056E-4</v>
          </cell>
          <cell r="J224">
            <v>5.8221355200973893E-2</v>
          </cell>
          <cell r="K224">
            <v>0.12801020621622508</v>
          </cell>
          <cell r="L224">
            <v>2.5583276031500003E-2</v>
          </cell>
          <cell r="M224">
            <v>1.3145747015560507E-3</v>
          </cell>
          <cell r="N224">
            <v>1.2164556975636084E-3</v>
          </cell>
          <cell r="O224">
            <v>1.8218178586893044E-3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5.4062527000428903E-3</v>
          </cell>
          <cell r="F225"/>
          <cell r="G225"/>
          <cell r="H225">
            <v>2.96315605402718E-5</v>
          </cell>
          <cell r="I225"/>
          <cell r="J225">
            <v>8.8665236171073195E-3</v>
          </cell>
          <cell r="L225">
            <v>1.90401817071319E-6</v>
          </cell>
          <cell r="M225">
            <v>1.548257746953E-4</v>
          </cell>
          <cell r="N225">
            <v>7.8833894885804202E-7</v>
          </cell>
          <cell r="O225">
            <v>7.7442534932069501E-5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5.4062527000428903E-3</v>
          </cell>
          <cell r="F226">
            <v>5.4057687969283437E-3</v>
          </cell>
          <cell r="G226">
            <v>2.4545508682762007E-4</v>
          </cell>
          <cell r="H226">
            <v>1.5495080619205978E-4</v>
          </cell>
          <cell r="I226">
            <v>2.9422486866637867E-5</v>
          </cell>
          <cell r="J226">
            <v>8.8668900498109198E-3</v>
          </cell>
          <cell r="K226">
            <v>8.86645949938775E-3</v>
          </cell>
          <cell r="L226">
            <v>3.0576284116429495E-3</v>
          </cell>
          <cell r="M226">
            <v>1.565874435663031E-4</v>
          </cell>
          <cell r="N226">
            <v>1.5562201671883447E-4</v>
          </cell>
          <cell r="O226">
            <v>2.319407361675951E-4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3.13491547864643E-5</v>
          </cell>
          <cell r="E227">
            <v>3.2747499686915221E-5</v>
          </cell>
          <cell r="F227">
            <v>2.2373467564799844E-4</v>
          </cell>
          <cell r="G227">
            <v>2.0698228414598086E-4</v>
          </cell>
          <cell r="H227">
            <v>2.6439594476556066E-4</v>
          </cell>
          <cell r="I227">
            <v>7.9538047167284178E-4</v>
          </cell>
          <cell r="J227">
            <v>8.3839325923891722E-4</v>
          </cell>
          <cell r="K227">
            <v>4.5914198196464717E-4</v>
          </cell>
          <cell r="L227">
            <v>5.2109826468340432E-4</v>
          </cell>
          <cell r="M227">
            <v>5.1610203769046929E-4</v>
          </cell>
          <cell r="N227">
            <v>1.0168952216781828E-3</v>
          </cell>
          <cell r="O227">
            <v>8.5543161950571054E-4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2.66544971800899E-5</v>
          </cell>
          <cell r="E228">
            <v>3.0504392178719087E-5</v>
          </cell>
          <cell r="F228">
            <v>2.7409399678773123E-4</v>
          </cell>
          <cell r="G228">
            <v>2.462099643216553E-4</v>
          </cell>
          <cell r="H228">
            <v>3.0817863528413339E-4</v>
          </cell>
          <cell r="I228">
            <v>9.2354069123390414E-4</v>
          </cell>
          <cell r="J228">
            <v>9.470353885152041E-4</v>
          </cell>
          <cell r="K228">
            <v>4.9731590831698458E-4</v>
          </cell>
          <cell r="L228">
            <v>5.7139868095164065E-4</v>
          </cell>
          <cell r="M228">
            <v>5.5452166743508993E-4</v>
          </cell>
          <cell r="N228">
            <v>1.1192561167389643E-3</v>
          </cell>
          <cell r="O228">
            <v>9.1045748563934811E-4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1.0883920861480601E-5</v>
          </cell>
          <cell r="E229">
            <v>1.2388850201470201E-8</v>
          </cell>
          <cell r="F229">
            <v>1.5366681193225001E-5</v>
          </cell>
          <cell r="G229">
            <v>2.4049021820568799E-5</v>
          </cell>
          <cell r="H229">
            <v>1.1550055560794601E-4</v>
          </cell>
          <cell r="I229">
            <v>4.6046522254321202E-5</v>
          </cell>
          <cell r="J229">
            <v>7.0294260633432597E-8</v>
          </cell>
          <cell r="K229">
            <v>1.7521506188969101E-8</v>
          </cell>
          <cell r="L229">
            <v>5.6651634083387498E-5</v>
          </cell>
          <cell r="M229">
            <v>2.67276913337971E-8</v>
          </cell>
          <cell r="N229">
            <v>7.3076464326081304E-5</v>
          </cell>
          <cell r="O229">
            <v>1.7361625681953099E-7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1.0883920861480601E-5</v>
          </cell>
          <cell r="E230">
            <v>1.0896309711682101E-5</v>
          </cell>
          <cell r="F230">
            <v>2.6262990904907099E-5</v>
          </cell>
          <cell r="G230">
            <v>5.0312012725475901E-5</v>
          </cell>
          <cell r="H230">
            <v>1.57745182315263E-4</v>
          </cell>
          <cell r="I230">
            <v>1.84247804805893E-4</v>
          </cell>
          <cell r="J230">
            <v>1.6161737212290001E-4</v>
          </cell>
          <cell r="K230">
            <v>4.6134338021143603E-5</v>
          </cell>
          <cell r="L230">
            <v>6.3805372099639E-5</v>
          </cell>
          <cell r="M230">
            <v>5.6695883280910299E-5</v>
          </cell>
          <cell r="N230">
            <v>1.11798585958872E-4</v>
          </cell>
          <cell r="O230">
            <v>7.3276808274234606E-5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3.013680736144415E-2</v>
          </cell>
          <cell r="E231">
            <v>2.1549656894954879E-4</v>
          </cell>
          <cell r="F231">
            <v>8.741388611274839E-3</v>
          </cell>
          <cell r="G231">
            <v>8.1979340426050745E-3</v>
          </cell>
          <cell r="H231">
            <v>7.7038595885399854E-3</v>
          </cell>
          <cell r="I231">
            <v>3.7297741699296809E-3</v>
          </cell>
          <cell r="J231"/>
          <cell r="L231">
            <v>3.0077847746078543E-3</v>
          </cell>
          <cell r="M231">
            <v>5.2179865180876916E-3</v>
          </cell>
          <cell r="N231">
            <v>8.1097586714649929E-3</v>
          </cell>
          <cell r="O231">
            <v>8.149447692111296E-3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3.013680736144415E-2</v>
          </cell>
          <cell r="E232">
            <v>2.1549656894954879E-4</v>
          </cell>
          <cell r="F232">
            <v>8.741388611274839E-3</v>
          </cell>
          <cell r="G232">
            <v>8.1979340426050745E-3</v>
          </cell>
          <cell r="H232">
            <v>7.7038595885399854E-3</v>
          </cell>
          <cell r="I232">
            <v>3.7297741699296809E-3</v>
          </cell>
          <cell r="J232"/>
          <cell r="L232">
            <v>3.0077847746078543E-3</v>
          </cell>
          <cell r="M232">
            <v>5.2179865180876916E-3</v>
          </cell>
          <cell r="N232">
            <v>8.1097586714649929E-3</v>
          </cell>
          <cell r="O232">
            <v>8.149447692111296E-3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3.0441219557014298E-2</v>
          </cell>
          <cell r="E233">
            <v>2.1767330196924102E-4</v>
          </cell>
          <cell r="F233">
            <v>8.829685465934177E-3</v>
          </cell>
          <cell r="G233">
            <v>8.2807414571768427E-3</v>
          </cell>
          <cell r="H233">
            <v>7.7816763520605929E-3</v>
          </cell>
          <cell r="I233">
            <v>3.7674486564946252E-3</v>
          </cell>
          <cell r="J233"/>
          <cell r="L233">
            <v>3.0381664389978313E-3</v>
          </cell>
          <cell r="M233">
            <v>5.2706934526138335E-3</v>
          </cell>
          <cell r="N233">
            <v>8.1916754257222203E-3</v>
          </cell>
          <cell r="O233">
            <v>8.2317653455669625E-3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1.9559567201996499E-5</v>
          </cell>
          <cell r="F234">
            <v>1.1234676615126901E-3</v>
          </cell>
          <cell r="G234">
            <v>7.4487383127345996E-4</v>
          </cell>
          <cell r="H234">
            <v>5.1051286197392699E-4</v>
          </cell>
          <cell r="I234">
            <v>2.3454070638906799E-4</v>
          </cell>
          <cell r="J234">
            <v>2.6339083873972298E-7</v>
          </cell>
          <cell r="K234">
            <v>3.0111600054814099E-7</v>
          </cell>
          <cell r="L234">
            <v>2.8837607390295902E-4</v>
          </cell>
          <cell r="M234">
            <v>3.93911392135686E-4</v>
          </cell>
          <cell r="N234">
            <v>5.5011672259449695E-4</v>
          </cell>
          <cell r="O234">
            <v>5.2349080048508104E-4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3.0017807834866947E-5</v>
          </cell>
          <cell r="F235">
            <v>1.1439106503524999E-3</v>
          </cell>
          <cell r="G235">
            <v>1.0910525487109E-3</v>
          </cell>
          <cell r="H235">
            <v>8.9306195037667027E-4</v>
          </cell>
          <cell r="I235">
            <v>3.5884316360531004E-4</v>
          </cell>
          <cell r="J235">
            <v>-1.2910309009101385E-7</v>
          </cell>
          <cell r="K235">
            <v>-2.171279242440074E-7</v>
          </cell>
          <cell r="L235">
            <v>2.8847549730812719E-4</v>
          </cell>
          <cell r="M235">
            <v>5.0104201607587104E-4</v>
          </cell>
          <cell r="N235">
            <v>7.5493986730337304E-4</v>
          </cell>
          <cell r="O235">
            <v>8.0133026534639508E-4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6.9336784671442215E-8</v>
          </cell>
          <cell r="E236">
            <v>1.4378351231164602E-7</v>
          </cell>
          <cell r="F236">
            <v>1.3331652538946199</v>
          </cell>
          <cell r="G236">
            <v>0.98596700157718997</v>
          </cell>
          <cell r="H236">
            <v>0.44683722462472025</v>
          </cell>
          <cell r="I236">
            <v>0.42849151424322068</v>
          </cell>
          <cell r="J236">
            <v>0.2800652662342647</v>
          </cell>
          <cell r="K236">
            <v>0.55228103973424048</v>
          </cell>
          <cell r="L236">
            <v>0.56438593692973693</v>
          </cell>
          <cell r="M236">
            <v>0.49528625164622686</v>
          </cell>
          <cell r="N236">
            <v>0.44583184183281788</v>
          </cell>
          <cell r="O236">
            <v>0.21444677368546747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2.2266683111227256E-7</v>
          </cell>
          <cell r="E237"/>
          <cell r="F237">
            <v>1.3332139825944671</v>
          </cell>
          <cell r="G237">
            <v>0.98600556122414462</v>
          </cell>
          <cell r="H237">
            <v>0.44685572406030938</v>
          </cell>
          <cell r="I237">
            <v>0.42850975849861728</v>
          </cell>
          <cell r="J237">
            <v>0.28007723019553538</v>
          </cell>
          <cell r="K237">
            <v>0.55230174498639506</v>
          </cell>
          <cell r="L237">
            <v>0.56440517372908461</v>
          </cell>
          <cell r="M237">
            <v>0.49530328908576943</v>
          </cell>
          <cell r="N237">
            <v>0.44584890735228788</v>
          </cell>
          <cell r="O237">
            <v>0.21445712065542663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6.0002270200188402E-3</v>
          </cell>
          <cell r="E238">
            <v>0.105254359286385</v>
          </cell>
          <cell r="F238">
            <v>2.1499797323990799E-5</v>
          </cell>
          <cell r="G238">
            <v>2.62993773618185E-5</v>
          </cell>
          <cell r="H238">
            <v>1.9455280235527799E-4</v>
          </cell>
          <cell r="I238">
            <v>3.9269962639763997E-2</v>
          </cell>
          <cell r="J238">
            <v>3.6752989336548398E-5</v>
          </cell>
          <cell r="K238">
            <v>2.14106262030389E-2</v>
          </cell>
          <cell r="L238">
            <v>2.2987655118009001E-2</v>
          </cell>
          <cell r="M238">
            <v>4.7068173551076999E-4</v>
          </cell>
          <cell r="N238">
            <v>2.3339866362814099E-2</v>
          </cell>
          <cell r="O238">
            <v>7.3620730843780005E-4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6.0011363889075613E-3</v>
          </cell>
          <cell r="E239">
            <v>0.11124928398467178</v>
          </cell>
          <cell r="F239">
            <v>0.11124932146620307</v>
          </cell>
          <cell r="G239">
            <v>0.11124909221450983</v>
          </cell>
          <cell r="H239">
            <v>4.5012638265253133E-2</v>
          </cell>
          <cell r="I239">
            <v>3.9470758805440175E-2</v>
          </cell>
          <cell r="J239">
            <v>2.7322583149536301E-2</v>
          </cell>
          <cell r="K239">
            <v>4.86324453400587E-2</v>
          </cell>
          <cell r="L239">
            <v>4.8530261842844924E-2</v>
          </cell>
          <cell r="M239">
            <v>4.4639140578989316E-2</v>
          </cell>
          <cell r="N239">
            <v>4.3086606704200225E-2</v>
          </cell>
          <cell r="O239">
            <v>2.4356888341414393E-2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6.9177059231314493</v>
          </cell>
          <cell r="E240">
            <v>6.3113144476787815</v>
          </cell>
          <cell r="F240">
            <v>6.2459461563245533</v>
          </cell>
          <cell r="G240">
            <v>5.0921182820913939</v>
          </cell>
          <cell r="H240">
            <v>3.8052657264753242</v>
          </cell>
          <cell r="I240">
            <v>2.8072966287074133</v>
          </cell>
          <cell r="J240">
            <v>1.4151309132319252</v>
          </cell>
          <cell r="K240">
            <v>1.1316981734178753</v>
          </cell>
          <cell r="L240">
            <v>1.1216732891251675</v>
          </cell>
          <cell r="M240">
            <v>1.121665629853142</v>
          </cell>
          <cell r="N240">
            <v>0.61564140060514216</v>
          </cell>
          <cell r="O240">
            <v>0.61563577520848012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655.768178783812</v>
          </cell>
          <cell r="E241">
            <v>597.31860373139602</v>
          </cell>
          <cell r="F241">
            <v>589.70329151584099</v>
          </cell>
          <cell r="G241">
            <v>478.83723991729101</v>
          </cell>
          <cell r="H241">
            <v>356.39822753568899</v>
          </cell>
          <cell r="I241">
            <v>261.88275141242798</v>
          </cell>
          <cell r="J241">
            <v>131.48921530829099</v>
          </cell>
          <cell r="K241">
            <v>104.73838668830101</v>
          </cell>
          <cell r="L241">
            <v>103.810586120784</v>
          </cell>
          <cell r="M241">
            <v>103.809877257048</v>
          </cell>
          <cell r="N241">
            <v>56.977459708330699</v>
          </cell>
          <cell r="O241">
            <v>56.976939079257903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8.8978043254248629</v>
          </cell>
          <cell r="E242">
            <v>8.1047300370610067</v>
          </cell>
          <cell r="F242">
            <v>8.0014015131050229</v>
          </cell>
          <cell r="G242">
            <v>6.4971131603431616</v>
          </cell>
          <cell r="H242">
            <v>4.8357968458031113</v>
          </cell>
          <cell r="I242">
            <v>3.5533616202500369</v>
          </cell>
          <cell r="J242">
            <v>1.7841141832875373</v>
          </cell>
          <cell r="K242">
            <v>1.4211450025549621</v>
          </cell>
          <cell r="L242">
            <v>1.4085561210418425</v>
          </cell>
          <cell r="M242">
            <v>1.4085465028093307</v>
          </cell>
          <cell r="N242">
            <v>0.7730998603572693</v>
          </cell>
          <cell r="O242">
            <v>0.773092796190744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3.9350848463099998E-4</v>
          </cell>
          <cell r="F243">
            <v>1.3767084121769099E-5</v>
          </cell>
          <cell r="G243">
            <v>1.54865586852706E-5</v>
          </cell>
          <cell r="H243">
            <v>0.13235990553638899</v>
          </cell>
          <cell r="I243">
            <v>3.7912052328572199E-2</v>
          </cell>
          <cell r="J243">
            <v>1.5928742764827899E-5</v>
          </cell>
          <cell r="K243">
            <v>4.0482402242221098E-2</v>
          </cell>
          <cell r="L243">
            <v>4.27899127796212E-2</v>
          </cell>
          <cell r="M243">
            <v>1.9518809685980501E-4</v>
          </cell>
          <cell r="N243">
            <v>1.0430451689016899E-2</v>
          </cell>
          <cell r="O243">
            <v>3.4765969623648002E-2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0.37672733511348278</v>
          </cell>
          <cell r="F244">
            <v>0.37672346020023501</v>
          </cell>
          <cell r="G244">
            <v>0.3766714222159297</v>
          </cell>
          <cell r="H244">
            <v>0.2301361421400252</v>
          </cell>
          <cell r="I244">
            <v>0.17027772519992809</v>
          </cell>
          <cell r="J244">
            <v>0.11530396583673011</v>
          </cell>
          <cell r="K244">
            <v>7.8377988622731043E-2</v>
          </cell>
          <cell r="L244">
            <v>8.9088168959596772E-2</v>
          </cell>
          <cell r="M244">
            <v>8.3432979078002123E-2</v>
          </cell>
          <cell r="N244">
            <v>4.6977999897571718E-2</v>
          </cell>
          <cell r="O244">
            <v>4.5363019412627922E-2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4.8183879858315562E-6</v>
          </cell>
          <cell r="F245">
            <v>4.2821848254884719E-4</v>
          </cell>
          <cell r="G245">
            <v>2.1854523044786602E-3</v>
          </cell>
          <cell r="H245">
            <v>3.5310761914292129E-3</v>
          </cell>
          <cell r="I245">
            <v>2.9631707748626192E-3</v>
          </cell>
          <cell r="J245"/>
          <cell r="L245">
            <v>3.3981215138038454E-6</v>
          </cell>
          <cell r="M245">
            <v>5.4599699245807427E-6</v>
          </cell>
          <cell r="N245">
            <v>3.6285292514140424E-6</v>
          </cell>
          <cell r="O245">
            <v>9.3765373964959501E-6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0.69257580540829777</v>
          </cell>
          <cell r="E246">
            <v>0.75019206569471897</v>
          </cell>
          <cell r="F246">
            <v>0.93625591737153291</v>
          </cell>
          <cell r="G246">
            <v>1.7817713497595211</v>
          </cell>
          <cell r="H246">
            <v>1.8936803210826381</v>
          </cell>
          <cell r="I246">
            <v>1.2329607736872807</v>
          </cell>
          <cell r="J246"/>
          <cell r="K246"/>
          <cell r="L246">
            <v>2.0038664159606873E-3</v>
          </cell>
          <cell r="M246">
            <v>2.3480500657105377E-3</v>
          </cell>
          <cell r="N246">
            <v>1.6056579648139214E-3</v>
          </cell>
          <cell r="O246">
            <v>3.1052325433195732E-3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0.69257580540829777</v>
          </cell>
          <cell r="E247">
            <v>0.75019688408270546</v>
          </cell>
          <cell r="F247">
            <v>0.93668413585408106</v>
          </cell>
          <cell r="G247">
            <v>1.7839568020640022</v>
          </cell>
          <cell r="H247">
            <v>1.8972113972740685</v>
          </cell>
          <cell r="I247">
            <v>1.2359239444621435</v>
          </cell>
          <cell r="J247"/>
          <cell r="K247"/>
          <cell r="L247">
            <v>2.0081426121411816E-3</v>
          </cell>
          <cell r="M247">
            <v>2.3539836965930866E-3</v>
          </cell>
          <cell r="N247">
            <v>1.610172686449612E-3</v>
          </cell>
          <cell r="O247">
            <v>3.1149196117881413E-3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9.8747134136345256</v>
          </cell>
          <cell r="E248">
            <v>12.210725586229904</v>
          </cell>
          <cell r="F248">
            <v>14.392710991042483</v>
          </cell>
          <cell r="G248">
            <v>16.801911142449519</v>
          </cell>
          <cell r="H248">
            <v>17.837216265852327</v>
          </cell>
          <cell r="I248">
            <v>19.986408319433846</v>
          </cell>
          <cell r="J248">
            <v>22.754894967230314</v>
          </cell>
          <cell r="K248">
            <v>22.56001264012076</v>
          </cell>
          <cell r="L248">
            <v>22.039901796824736</v>
          </cell>
          <cell r="M248">
            <v>23.31161119779977</v>
          </cell>
          <cell r="N248">
            <v>21.893215986867119</v>
          </cell>
          <cell r="O248">
            <v>21.917692865353185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9.8747134136345256</v>
          </cell>
          <cell r="E249">
            <v>12.210725586229904</v>
          </cell>
          <cell r="F249">
            <v>14.392710991042483</v>
          </cell>
          <cell r="G249">
            <v>16.801911142449519</v>
          </cell>
          <cell r="H249">
            <v>17.837216265852327</v>
          </cell>
          <cell r="I249">
            <v>19.986408319433846</v>
          </cell>
          <cell r="J249">
            <v>22.754894967230314</v>
          </cell>
          <cell r="K249">
            <v>22.56001264012076</v>
          </cell>
          <cell r="L249">
            <v>22.039901796824736</v>
          </cell>
          <cell r="M249">
            <v>23.31161119779977</v>
          </cell>
          <cell r="N249">
            <v>21.893215986867119</v>
          </cell>
          <cell r="O249">
            <v>21.917692865353185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58.701894608325411</v>
          </cell>
          <cell r="F250">
            <v>51.372266821306525</v>
          </cell>
          <cell r="G250">
            <v>52.669812490487956</v>
          </cell>
          <cell r="H250">
            <v>52.89219995663484</v>
          </cell>
          <cell r="I250">
            <v>54.070784429626876</v>
          </cell>
          <cell r="J250">
            <v>54.02095464770894</v>
          </cell>
          <cell r="K250">
            <v>53.971120996129606</v>
          </cell>
          <cell r="L250">
            <v>55.018846310497025</v>
          </cell>
          <cell r="M250">
            <v>55.873648470364017</v>
          </cell>
          <cell r="N250">
            <v>56.683805503132703</v>
          </cell>
          <cell r="O250">
            <v>57.457820455113406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58.701894608325411</v>
          </cell>
          <cell r="F251">
            <v>51.372266821306525</v>
          </cell>
          <cell r="G251">
            <v>52.669812490487956</v>
          </cell>
          <cell r="H251">
            <v>52.89219995663484</v>
          </cell>
          <cell r="I251">
            <v>54.070784429626876</v>
          </cell>
          <cell r="J251">
            <v>54.02095464770894</v>
          </cell>
          <cell r="K251">
            <v>53.971120996129606</v>
          </cell>
          <cell r="L251">
            <v>55.018846310497025</v>
          </cell>
          <cell r="M251">
            <v>55.873648470364017</v>
          </cell>
          <cell r="N251">
            <v>56.683805503132703</v>
          </cell>
          <cell r="O251">
            <v>57.457820455113406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7.8429074843953504E-8</v>
          </cell>
          <cell r="E252">
            <v>7.9025414315202396E-7</v>
          </cell>
          <cell r="F252">
            <v>6.7970167734793496E-7</v>
          </cell>
          <cell r="G252">
            <v>8.5969502803939303E-7</v>
          </cell>
          <cell r="H252">
            <v>3.4717078750694902E-6</v>
          </cell>
          <cell r="I252">
            <v>0.124576239654727</v>
          </cell>
          <cell r="J252">
            <v>3.62909234444288</v>
          </cell>
          <cell r="K252">
            <v>1.9510407936159699</v>
          </cell>
          <cell r="L252">
            <v>0.11074553682636799</v>
          </cell>
          <cell r="M252">
            <v>9.0357905968943705E-2</v>
          </cell>
          <cell r="N252">
            <v>0.77834302014038703</v>
          </cell>
          <cell r="O252">
            <v>3.1427721931118602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6.6055313467829349</v>
          </cell>
          <cell r="E253">
            <v>6.2047502830091901</v>
          </cell>
          <cell r="F253">
            <v>5.5906675031665953</v>
          </cell>
          <cell r="G253">
            <v>5.5906669040962029</v>
          </cell>
          <cell r="H253">
            <v>5.5906695592185089</v>
          </cell>
          <cell r="I253">
            <v>5.7152447106862567</v>
          </cell>
          <cell r="J253">
            <v>5.7099777060953913</v>
          </cell>
          <cell r="K253">
            <v>5.704710673987738</v>
          </cell>
          <cell r="L253">
            <v>5.8154542144903276</v>
          </cell>
          <cell r="M253">
            <v>5.9058066430563256</v>
          </cell>
          <cell r="N253">
            <v>5.9914394263460125</v>
          </cell>
          <cell r="O253">
            <v>6.0732530253976451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6.2976308646584748E-4</v>
          </cell>
          <cell r="E254">
            <v>2.1741674832378185E-4</v>
          </cell>
          <cell r="F254">
            <v>4.0542449183554792E-4</v>
          </cell>
          <cell r="G254">
            <v>0.32707535013802425</v>
          </cell>
          <cell r="H254">
            <v>0.2894205770976605</v>
          </cell>
          <cell r="I254">
            <v>0.24864022068276923</v>
          </cell>
          <cell r="J254">
            <v>0.52096955100415254</v>
          </cell>
          <cell r="K254">
            <v>0.55107197381807105</v>
          </cell>
          <cell r="L254">
            <v>0.54857712059344899</v>
          </cell>
          <cell r="M254">
            <v>0.54363504107809657</v>
          </cell>
          <cell r="N254">
            <v>0.54359270558007078</v>
          </cell>
          <cell r="O254">
            <v>0.53739883773092556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0.22941172399065463</v>
          </cell>
          <cell r="E255">
            <v>0.22994008718713768</v>
          </cell>
          <cell r="F255">
            <v>0.33630216558622472</v>
          </cell>
          <cell r="G255">
            <v>5.8713686911091448E-3</v>
          </cell>
          <cell r="H255">
            <v>3.9766825118670919E-2</v>
          </cell>
          <cell r="I255">
            <v>7.7085813707213235E-2</v>
          </cell>
          <cell r="J255">
            <v>4.381579780534995E-2</v>
          </cell>
          <cell r="K255">
            <v>4.1861885807694635E-2</v>
          </cell>
          <cell r="L255">
            <v>4.4351047303323718E-2</v>
          </cell>
          <cell r="M255">
            <v>4.931522861308734E-2</v>
          </cell>
          <cell r="N255">
            <v>4.9350122588796778E-2</v>
          </cell>
          <cell r="O255">
            <v>5.5565933236943837E-2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0.2300414870771208</v>
          </cell>
          <cell r="E256">
            <v>0.23015750393546158</v>
          </cell>
          <cell r="F256">
            <v>0.33670587117891554</v>
          </cell>
          <cell r="G256">
            <v>0.33294541688682</v>
          </cell>
          <cell r="H256">
            <v>0.32918517349171339</v>
          </cell>
          <cell r="I256">
            <v>0.32572603438998254</v>
          </cell>
          <cell r="J256">
            <v>0.56478534880950326</v>
          </cell>
          <cell r="K256">
            <v>0.59293385962576506</v>
          </cell>
          <cell r="L256">
            <v>0.59292816789677361</v>
          </cell>
          <cell r="M256">
            <v>0.59295026969118403</v>
          </cell>
          <cell r="N256">
            <v>0.59294282816886767</v>
          </cell>
          <cell r="O256">
            <v>0.59296477096786937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3.6952160056531993E-6</v>
          </cell>
          <cell r="F257">
            <v>1.6315695214447306</v>
          </cell>
          <cell r="G257">
            <v>4.4617578345096822</v>
          </cell>
          <cell r="H257">
            <v>4.0613610329777856</v>
          </cell>
          <cell r="I257">
            <v>4.1055499075807074</v>
          </cell>
          <cell r="J257">
            <v>4.1648195356460009</v>
          </cell>
          <cell r="K257">
            <v>4.1834522346738039</v>
          </cell>
          <cell r="L257">
            <v>4.285616871413187</v>
          </cell>
          <cell r="M257">
            <v>4.5128261541254027</v>
          </cell>
          <cell r="N257">
            <v>4.7855869243870632</v>
          </cell>
          <cell r="O257">
            <v>5.0404157720177309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3.7049343371898466E-6</v>
          </cell>
          <cell r="F258">
            <v>1.2366533282743917</v>
          </cell>
          <cell r="G258">
            <v>2.2273729649156251</v>
          </cell>
          <cell r="H258">
            <v>2.9689108696273401</v>
          </cell>
          <cell r="I258">
            <v>3.2833788184447661</v>
          </cell>
          <cell r="J258">
            <v>3.6009822134387495</v>
          </cell>
          <cell r="K258">
            <v>3.8494274503199546</v>
          </cell>
          <cell r="L258">
            <v>4.0955736468591661</v>
          </cell>
          <cell r="M258">
            <v>4.298027952407903</v>
          </cell>
          <cell r="N258">
            <v>4.4548270167473216</v>
          </cell>
          <cell r="O258">
            <v>4.6534325584509206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7.2418381784513162E-6</v>
          </cell>
          <cell r="F259">
            <v>2.8682228497191229</v>
          </cell>
          <cell r="G259">
            <v>6.6891307994253122</v>
          </cell>
          <cell r="H259">
            <v>7.0302719026051275</v>
          </cell>
          <cell r="I259">
            <v>7.3889287260254761</v>
          </cell>
          <cell r="J259">
            <v>7.765801749084746</v>
          </cell>
          <cell r="K259">
            <v>8.0328796849937643</v>
          </cell>
          <cell r="L259">
            <v>8.3811905182723496</v>
          </cell>
          <cell r="M259">
            <v>8.8108541065333075</v>
          </cell>
          <cell r="N259">
            <v>9.2404139411343849</v>
          </cell>
          <cell r="O259">
            <v>9.6938483304686685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7.5955742033210885E-2</v>
          </cell>
          <cell r="F260">
            <v>0.33297733311098365</v>
          </cell>
          <cell r="G260">
            <v>0.614445898927099</v>
          </cell>
          <cell r="H260">
            <v>0.79690589595644679</v>
          </cell>
          <cell r="I260">
            <v>0.75471583563999967</v>
          </cell>
          <cell r="J260">
            <v>0.88396157783614593</v>
          </cell>
          <cell r="K260">
            <v>1.3030142565918785</v>
          </cell>
          <cell r="L260">
            <v>1.8863353072218083</v>
          </cell>
          <cell r="M260">
            <v>1.7167832716216387</v>
          </cell>
          <cell r="N260">
            <v>1.7359438615974578</v>
          </cell>
          <cell r="O260">
            <v>1.7268463715272229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7.5960287699838994E-2</v>
          </cell>
          <cell r="F261">
            <v>0.33299398909988587</v>
          </cell>
          <cell r="G261">
            <v>0.61447234125050543</v>
          </cell>
          <cell r="H261">
            <v>0.79693806778269649</v>
          </cell>
          <cell r="I261">
            <v>0.75474948640129935</v>
          </cell>
          <cell r="J261">
            <v>0.88400673025506249</v>
          </cell>
          <cell r="K261">
            <v>1.3030765022459305</v>
          </cell>
          <cell r="L261">
            <v>1.8864133692899054</v>
          </cell>
          <cell r="M261">
            <v>1.7168543906524971</v>
          </cell>
          <cell r="N261">
            <v>1.7360351201270894</v>
          </cell>
          <cell r="O261">
            <v>1.7269415882874621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5.3223889609827503E-5</v>
          </cell>
          <cell r="E262">
            <v>9.6302395035156203E-3</v>
          </cell>
          <cell r="F262">
            <v>2.8334076531432401E-2</v>
          </cell>
          <cell r="G262">
            <v>3.9632190268382599E-2</v>
          </cell>
          <cell r="H262">
            <v>4.1281458931643998E-3</v>
          </cell>
          <cell r="I262">
            <v>3.51989515658538E-2</v>
          </cell>
          <cell r="J262">
            <v>6.1062642575405501E-2</v>
          </cell>
          <cell r="K262">
            <v>6.1794101482173798E-2</v>
          </cell>
          <cell r="L262">
            <v>7.8915897829030898E-2</v>
          </cell>
          <cell r="M262">
            <v>7.1356584502503997E-2</v>
          </cell>
          <cell r="N262">
            <v>7.5948407482443095E-2</v>
          </cell>
          <cell r="O262">
            <v>6.4783719411258406E-2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5.3223889609827503E-5</v>
          </cell>
          <cell r="E263">
            <v>9.6799459137793895E-3</v>
          </cell>
          <cell r="F263">
            <v>3.8005739378133278E-2</v>
          </cell>
          <cell r="G263">
            <v>7.7624760391967237E-2</v>
          </cell>
          <cell r="H263">
            <v>7.6977941782507386E-2</v>
          </cell>
          <cell r="I263">
            <v>7.730971794480343E-2</v>
          </cell>
          <cell r="J263">
            <v>0.10035133978556629</v>
          </cell>
          <cell r="K263">
            <v>0.15793999499732098</v>
          </cell>
          <cell r="L263">
            <v>0.19891041836435913</v>
          </cell>
          <cell r="M263">
            <v>0.21187785463760944</v>
          </cell>
          <cell r="N263">
            <v>0.21187461019921344</v>
          </cell>
          <cell r="O263">
            <v>0.21187944781261359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5.6100014424642133</v>
          </cell>
          <cell r="E264">
            <v>6.0767031337700823</v>
          </cell>
          <cell r="F264">
            <v>6.076703234260445</v>
          </cell>
          <cell r="G264">
            <v>6.0767031558026154</v>
          </cell>
          <cell r="H264">
            <v>6.0767028014983087</v>
          </cell>
          <cell r="I264">
            <v>6.0767037206497347</v>
          </cell>
          <cell r="J264">
            <v>9.020892067738659</v>
          </cell>
          <cell r="K264">
            <v>9.0208929786713679</v>
          </cell>
          <cell r="L264">
            <v>9.0208928323430158</v>
          </cell>
          <cell r="M264">
            <v>9.0208945081782286</v>
          </cell>
          <cell r="N264">
            <v>9.0208955073343517</v>
          </cell>
          <cell r="O264">
            <v>9.0209001190549252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6.0987773018401823</v>
          </cell>
          <cell r="E265">
            <v>6.6044045773513558</v>
          </cell>
          <cell r="F265">
            <v>6.6018021364488275</v>
          </cell>
          <cell r="G265">
            <v>6.5974690228237973</v>
          </cell>
          <cell r="H265">
            <v>6.5931412941719554</v>
          </cell>
          <cell r="I265">
            <v>6.5888206197744195</v>
          </cell>
          <cell r="J265">
            <v>9.7747246099743545</v>
          </cell>
          <cell r="K265">
            <v>9.7683268502389158</v>
          </cell>
          <cell r="L265">
            <v>9.7683266917864042</v>
          </cell>
          <cell r="M265">
            <v>9.7683285064743757</v>
          </cell>
          <cell r="N265">
            <v>9.7683295884164494</v>
          </cell>
          <cell r="O265">
            <v>9.7683345822451102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0.849700270811377</v>
          </cell>
          <cell r="E266">
            <v>4.4276726801427997E-8</v>
          </cell>
          <cell r="F266">
            <v>3.2735903472853703E-8</v>
          </cell>
          <cell r="G266">
            <v>2.8534851693310601E-8</v>
          </cell>
          <cell r="H266">
            <v>2.9674761019855901E-8</v>
          </cell>
          <cell r="I266">
            <v>3.6989073992289199E-8</v>
          </cell>
          <cell r="J266">
            <v>5.0690575061598599E-8</v>
          </cell>
          <cell r="K266">
            <v>9.7075312827677101E-8</v>
          </cell>
          <cell r="L266">
            <v>7.71936783823774E-8</v>
          </cell>
          <cell r="M266">
            <v>1.46504625536117E-7</v>
          </cell>
          <cell r="N266">
            <v>2.3557574066491999E-7</v>
          </cell>
          <cell r="O266">
            <v>1.24537282124701E-6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0.849700270811377</v>
          </cell>
          <cell r="E267">
            <v>0.84970031508810395</v>
          </cell>
          <cell r="F267">
            <v>0.84970034782400805</v>
          </cell>
          <cell r="G267">
            <v>0.84970037635885898</v>
          </cell>
          <cell r="H267">
            <v>0.84970040603361996</v>
          </cell>
          <cell r="I267">
            <v>0.84970044302269399</v>
          </cell>
          <cell r="J267">
            <v>0.84970049371327006</v>
          </cell>
          <cell r="K267">
            <v>0.84970059078858196</v>
          </cell>
          <cell r="L267">
            <v>0.84970066798226096</v>
          </cell>
          <cell r="M267">
            <v>0.84970081448688595</v>
          </cell>
          <cell r="N267">
            <v>0.84970105006262697</v>
          </cell>
          <cell r="O267">
            <v>0.84970229543544795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0.31051225072878069</v>
          </cell>
          <cell r="E268">
            <v>0.39251843191414321</v>
          </cell>
          <cell r="F268">
            <v>1.9433690586555401</v>
          </cell>
          <cell r="G268">
            <v>4.9094228990419486</v>
          </cell>
          <cell r="H268">
            <v>5.9336486256457794</v>
          </cell>
          <cell r="I268">
            <v>5.9336492048547207</v>
          </cell>
          <cell r="J268">
            <v>5.971204377825984</v>
          </cell>
          <cell r="K268">
            <v>6.008760106236803</v>
          </cell>
          <cell r="L268">
            <v>6.0087619735562887</v>
          </cell>
          <cell r="M268">
            <v>7.1227323687725308</v>
          </cell>
          <cell r="N268">
            <v>7.1227360414814491</v>
          </cell>
          <cell r="O268">
            <v>7.1231338884287361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0.43672609103907251</v>
          </cell>
          <cell r="E269">
            <v>0.55206530508318263</v>
          </cell>
          <cell r="F269">
            <v>2.7332898152679883</v>
          </cell>
          <cell r="G269">
            <v>6.9049548509732102</v>
          </cell>
          <cell r="H269">
            <v>8.345497363777465</v>
          </cell>
          <cell r="I269">
            <v>8.3454981784173388</v>
          </cell>
          <cell r="J269">
            <v>8.3454987810286383</v>
          </cell>
          <cell r="K269">
            <v>8.3455001475511175</v>
          </cell>
          <cell r="L269">
            <v>8.3455027410503941</v>
          </cell>
          <cell r="M269">
            <v>9.8926838455174053</v>
          </cell>
          <cell r="N269">
            <v>9.8926889465020196</v>
          </cell>
          <cell r="O269">
            <v>9.8932415117065737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8.4747828172936808E-3</v>
          </cell>
          <cell r="F270">
            <v>0.111122196112107</v>
          </cell>
          <cell r="G270">
            <v>0.139046017837573</v>
          </cell>
          <cell r="H270">
            <v>9.7010801073990502E-2</v>
          </cell>
          <cell r="I270">
            <v>0.25178835154094897</v>
          </cell>
          <cell r="J270">
            <v>9.1348355037503007E-2</v>
          </cell>
          <cell r="K270">
            <v>4.7133554553289603E-2</v>
          </cell>
          <cell r="L270">
            <v>0.23957096013333001</v>
          </cell>
          <cell r="M270">
            <v>0.20289655779585899</v>
          </cell>
          <cell r="N270">
            <v>8.1461645686869893E-2</v>
          </cell>
          <cell r="O270">
            <v>0.176085236204437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2.5486749980498435E-2</v>
          </cell>
          <cell r="F271">
            <v>0.13660434211797823</v>
          </cell>
          <cell r="G271">
            <v>0.27564392596853921</v>
          </cell>
          <cell r="H271">
            <v>0.35590438748222469</v>
          </cell>
          <cell r="I271">
            <v>0.48470632538285918</v>
          </cell>
          <cell r="J271">
            <v>0.44013577458561282</v>
          </cell>
          <cell r="K271">
            <v>0.39025162850207129</v>
          </cell>
          <cell r="L271">
            <v>0.40461600829658145</v>
          </cell>
          <cell r="M271">
            <v>0.48958015543370531</v>
          </cell>
          <cell r="N271">
            <v>0.45629848639342779</v>
          </cell>
          <cell r="O271">
            <v>0.4604163361251562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1.5310514424712193E-4</v>
          </cell>
          <cell r="G272">
            <v>1.390285661072622E-3</v>
          </cell>
          <cell r="H272">
            <v>1.4229946713676799E-3</v>
          </cell>
          <cell r="I272">
            <v>1.4245956954717816E-3</v>
          </cell>
          <cell r="J272">
            <v>1.4256617724074762E-3</v>
          </cell>
          <cell r="K272">
            <v>3.8356629585707697E-3</v>
          </cell>
          <cell r="L272">
            <v>3.8357572094505697E-3</v>
          </cell>
          <cell r="M272">
            <v>3.8383311388576441E-3</v>
          </cell>
          <cell r="N272">
            <v>3.8399996544175238E-3</v>
          </cell>
          <cell r="O272">
            <v>3.8428890134456196E-3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1.7011682694124654E-4</v>
          </cell>
          <cell r="G273">
            <v>1.5447618456362478E-3</v>
          </cell>
          <cell r="H273">
            <v>1.5811051904085329E-3</v>
          </cell>
          <cell r="I273">
            <v>1.5828841060797569E-3</v>
          </cell>
          <cell r="J273">
            <v>1.5840686360083071E-3</v>
          </cell>
          <cell r="K273">
            <v>4.2618477317452946E-3</v>
          </cell>
          <cell r="L273">
            <v>4.2619524549450758E-3</v>
          </cell>
          <cell r="M273">
            <v>4.2648123765084952E-3</v>
          </cell>
          <cell r="N273">
            <v>4.2666662826861329E-3</v>
          </cell>
          <cell r="O273">
            <v>4.2698766816062434E-3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5.2048843939658698E-8</v>
          </cell>
          <cell r="F274">
            <v>1.77197767424123E-5</v>
          </cell>
          <cell r="G274">
            <v>1.05895201966054E-4</v>
          </cell>
          <cell r="H274">
            <v>2.1795692856109201E-6</v>
          </cell>
          <cell r="I274">
            <v>2.1607140780223099E-5</v>
          </cell>
          <cell r="J274">
            <v>8.9562067397098597E-5</v>
          </cell>
          <cell r="K274">
            <v>1.9938193850841201E-4</v>
          </cell>
          <cell r="L274">
            <v>1.0705297123755301E-5</v>
          </cell>
          <cell r="M274">
            <v>8.8730224871005306E-5</v>
          </cell>
          <cell r="N274">
            <v>1.63563916462867E-4</v>
          </cell>
          <cell r="O274">
            <v>6.8316982107687196E-5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5.2048843939658698E-8</v>
          </cell>
          <cell r="F275">
            <v>1.7725703220618839E-5</v>
          </cell>
          <cell r="G275">
            <v>1.2351488583969711E-4</v>
          </cell>
          <cell r="H275">
            <v>1.2558445112948661E-4</v>
          </cell>
          <cell r="I275">
            <v>1.1302287530701318E-4</v>
          </cell>
          <cell r="J275">
            <v>1.132282815282465E-4</v>
          </cell>
          <cell r="K275">
            <v>3.1035135079019566E-4</v>
          </cell>
          <cell r="L275">
            <v>2.9087028131990963E-4</v>
          </cell>
          <cell r="M275">
            <v>2.9858042240507089E-4</v>
          </cell>
          <cell r="N275">
            <v>2.9456395820364411E-4</v>
          </cell>
          <cell r="O275">
            <v>3.2034978574930643E-4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2.228299813568974E-4</v>
          </cell>
          <cell r="H276">
            <v>2.0740991435729472E-4</v>
          </cell>
          <cell r="I276">
            <v>1.4024963049802984E-3</v>
          </cell>
          <cell r="J276">
            <v>1.7269433001218964E-3</v>
          </cell>
          <cell r="K276">
            <v>9.3563122357099779E-4</v>
          </cell>
          <cell r="L276">
            <v>6.1628663063956993E-4</v>
          </cell>
          <cell r="M276">
            <v>1.0764928904113747E-3</v>
          </cell>
          <cell r="N276">
            <v>5.1388048867050996E-4</v>
          </cell>
          <cell r="O276">
            <v>8.8853564884625405E-4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1.0456175698165023E-4</v>
          </cell>
          <cell r="H277">
            <v>2.0728520018188794E-4</v>
          </cell>
          <cell r="I277">
            <v>1.4014971707484675E-3</v>
          </cell>
          <cell r="J277">
            <v>1.7260271455109787E-3</v>
          </cell>
          <cell r="K277">
            <v>9.3987934073095551E-4</v>
          </cell>
          <cell r="L277">
            <v>6.1670334591682342E-4</v>
          </cell>
          <cell r="M277">
            <v>1.0768203846538754E-3</v>
          </cell>
          <cell r="N277">
            <v>5.143232397485575E-4</v>
          </cell>
          <cell r="O277">
            <v>8.9215505447002555E-4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3.2664891324792012E-4</v>
          </cell>
          <cell r="H278">
            <v>4.1353710795522555E-4</v>
          </cell>
          <cell r="I278">
            <v>2.8024925008020224E-3</v>
          </cell>
          <cell r="J278">
            <v>3.4506338709748259E-3</v>
          </cell>
          <cell r="K278">
            <v>1.8720960908207105E-3</v>
          </cell>
          <cell r="L278">
            <v>1.2314559547671202E-3</v>
          </cell>
          <cell r="M278">
            <v>2.1503434525615051E-3</v>
          </cell>
          <cell r="N278">
            <v>1.026063842269126E-3</v>
          </cell>
          <cell r="O278">
            <v>1.7773998023280901E-3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0.68565004735421464</v>
          </cell>
          <cell r="E279">
            <v>0.74269014503777253</v>
          </cell>
          <cell r="F279">
            <v>0.92689335819781715</v>
          </cell>
          <cell r="G279">
            <v>1.7639536362619253</v>
          </cell>
          <cell r="H279">
            <v>1.874743517871813</v>
          </cell>
          <cell r="I279">
            <v>1.2206311659504092</v>
          </cell>
          <cell r="J279"/>
          <cell r="K279"/>
          <cell r="L279">
            <v>1.983827751801082E-3</v>
          </cell>
          <cell r="M279">
            <v>2.324569565053434E-3</v>
          </cell>
          <cell r="N279">
            <v>1.5896013851657818E-3</v>
          </cell>
          <cell r="O279">
            <v>3.0741802178863805E-3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0.68565004735421464</v>
          </cell>
          <cell r="E280">
            <v>0.74269014503777253</v>
          </cell>
          <cell r="F280">
            <v>0.92689335819781715</v>
          </cell>
          <cell r="G280">
            <v>1.7639536362619253</v>
          </cell>
          <cell r="H280">
            <v>1.874743517871813</v>
          </cell>
          <cell r="I280">
            <v>1.2206311659504092</v>
          </cell>
          <cell r="J280"/>
          <cell r="K280"/>
          <cell r="L280">
            <v>1.983827751801082E-3</v>
          </cell>
          <cell r="M280">
            <v>2.324569565053434E-3</v>
          </cell>
          <cell r="N280">
            <v>1.5896013851657818E-3</v>
          </cell>
          <cell r="O280">
            <v>3.0741802178863805E-3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0.69257580540829777</v>
          </cell>
          <cell r="E281">
            <v>0.75019206569471897</v>
          </cell>
          <cell r="F281">
            <v>0.93625591737153291</v>
          </cell>
          <cell r="G281">
            <v>1.7817713497595211</v>
          </cell>
          <cell r="H281">
            <v>1.8936803210826381</v>
          </cell>
          <cell r="I281">
            <v>1.2329607736872807</v>
          </cell>
          <cell r="J281"/>
          <cell r="L281">
            <v>2.0038664159606873E-3</v>
          </cell>
          <cell r="M281">
            <v>2.3480500657105377E-3</v>
          </cell>
          <cell r="N281">
            <v>1.6056579648139214E-3</v>
          </cell>
          <cell r="O281">
            <v>3.1052325433195732E-3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1.41974479978395E-8</v>
          </cell>
          <cell r="E282">
            <v>2.6392361405640701E-2</v>
          </cell>
          <cell r="F282">
            <v>5.2719469326356697E-2</v>
          </cell>
          <cell r="G282">
            <v>5.2727818323863702E-2</v>
          </cell>
          <cell r="H282">
            <v>5.6545677081727801E-2</v>
          </cell>
          <cell r="I282">
            <v>3.0155965441885601E-2</v>
          </cell>
          <cell r="J282">
            <v>4.1514989104695499E-7</v>
          </cell>
          <cell r="K282">
            <v>3.8500037755718601E-7</v>
          </cell>
          <cell r="L282">
            <v>2.4386990719746699E-4</v>
          </cell>
          <cell r="M282">
            <v>2.2100926041380899E-4</v>
          </cell>
          <cell r="N282">
            <v>1.2508867732897899E-4</v>
          </cell>
          <cell r="O282">
            <v>3.10181334759296E-4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7.5969283155974898E-2</v>
          </cell>
          <cell r="E283">
            <v>7.5510902668756805E-2</v>
          </cell>
          <cell r="F283">
            <v>0.1086878397025125</v>
          </cell>
          <cell r="G283">
            <v>0.13630156423844311</v>
          </cell>
          <cell r="H283">
            <v>0.14486264131044319</v>
          </cell>
          <cell r="I283">
            <v>9.4318123271430201E-2</v>
          </cell>
          <cell r="J283">
            <v>2.2762054049940694E-7</v>
          </cell>
          <cell r="K283">
            <v>1.8458304710047835E-7</v>
          </cell>
          <cell r="L283">
            <v>2.4400912912148943E-4</v>
          </cell>
          <cell r="M283">
            <v>2.91515562553862E-4</v>
          </cell>
          <cell r="N283">
            <v>2.0342130374269697E-4</v>
          </cell>
          <cell r="O283">
            <v>3.9350473710923002E-4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2093.65718454032</v>
          </cell>
          <cell r="H284">
            <v>2085.5351125884299</v>
          </cell>
          <cell r="I284">
            <v>2077.4147160205198</v>
          </cell>
          <cell r="J284">
            <v>2070.5813089073899</v>
          </cell>
          <cell r="K284">
            <v>2063.7490909824601</v>
          </cell>
          <cell r="L284">
            <v>2063.7494860786101</v>
          </cell>
          <cell r="M284">
            <v>2063.7491276381802</v>
          </cell>
          <cell r="N284">
            <v>2063.7492960382401</v>
          </cell>
          <cell r="O284">
            <v>2063.7495682518902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2093.6571845403214</v>
          </cell>
          <cell r="H285">
            <v>2085.535112588424</v>
          </cell>
          <cell r="I285">
            <v>2077.4147160205171</v>
          </cell>
          <cell r="J285">
            <v>2070.581308907389</v>
          </cell>
          <cell r="K285">
            <v>2063.7490909824578</v>
          </cell>
          <cell r="L285">
            <v>2063.7494860786082</v>
          </cell>
          <cell r="M285">
            <v>2063.7491276381825</v>
          </cell>
          <cell r="N285">
            <v>2063.7492960382447</v>
          </cell>
          <cell r="O285">
            <v>2063.7495682518888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8.1139088201315906E-2</v>
          </cell>
          <cell r="F286">
            <v>8.1139027359191665E-2</v>
          </cell>
          <cell r="G286">
            <v>8.1138493696147992E-2</v>
          </cell>
          <cell r="H286">
            <v>8.113860538018744E-2</v>
          </cell>
          <cell r="I286">
            <v>8.1138479607992961E-2</v>
          </cell>
          <cell r="J286">
            <v>8.1138358138213795E-2</v>
          </cell>
          <cell r="K286">
            <v>8.1138102003464552E-2</v>
          </cell>
          <cell r="L286">
            <v>8.1137468023923104E-2</v>
          </cell>
          <cell r="M286">
            <v>8.1137208340870459E-2</v>
          </cell>
          <cell r="N286">
            <v>8.1068237782854033E-2</v>
          </cell>
          <cell r="O286">
            <v>1.0722080072860482E-2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8.1139088201315906E-2</v>
          </cell>
          <cell r="F287">
            <v>8.1139027359191665E-2</v>
          </cell>
          <cell r="G287">
            <v>8.1138493696147992E-2</v>
          </cell>
          <cell r="H287">
            <v>8.113860538018744E-2</v>
          </cell>
          <cell r="I287">
            <v>8.1138479607992961E-2</v>
          </cell>
          <cell r="J287">
            <v>8.1138358138213795E-2</v>
          </cell>
          <cell r="K287">
            <v>8.1138102003464552E-2</v>
          </cell>
          <cell r="L287">
            <v>8.1137468023923104E-2</v>
          </cell>
          <cell r="M287">
            <v>8.1137208340870459E-2</v>
          </cell>
          <cell r="N287">
            <v>8.1068237782854033E-2</v>
          </cell>
          <cell r="O287">
            <v>1.0722080072860482E-2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0.11269317805738331</v>
          </cell>
          <cell r="F288">
            <v>0.1126930935544329</v>
          </cell>
          <cell r="G288">
            <v>0.11269235235576115</v>
          </cell>
          <cell r="H288">
            <v>0.11269250747248245</v>
          </cell>
          <cell r="I288">
            <v>0.11269233278887919</v>
          </cell>
          <cell r="J288">
            <v>0.11269216408085243</v>
          </cell>
          <cell r="K288">
            <v>0.11269180833814517</v>
          </cell>
          <cell r="L288">
            <v>0.11269092781100425</v>
          </cell>
          <cell r="M288">
            <v>0.1126905671400979</v>
          </cell>
          <cell r="N288">
            <v>0.11259477469840846</v>
          </cell>
          <cell r="O288">
            <v>1.4891777878972888E-2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6.3340086181760003E-3</v>
          </cell>
          <cell r="F289">
            <v>1.02388771840749E-4</v>
          </cell>
          <cell r="G289"/>
          <cell r="H289">
            <v>6.2910537609271802E-3</v>
          </cell>
          <cell r="I289"/>
          <cell r="J289">
            <v>6.3106820154066202E-3</v>
          </cell>
          <cell r="K289"/>
          <cell r="L289">
            <v>1.92875719977374E-3</v>
          </cell>
          <cell r="M289">
            <v>4.7042080765205899E-3</v>
          </cell>
          <cell r="N289">
            <v>3.13125592636351E-4</v>
          </cell>
          <cell r="O289">
            <v>6.5588745357205699E-7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6.3340086181760003E-3</v>
          </cell>
          <cell r="F290">
            <v>6.4362886007898485E-3</v>
          </cell>
          <cell r="G290">
            <v>6.4360152926486655E-3</v>
          </cell>
          <cell r="H290">
            <v>8.1104256288477804E-3</v>
          </cell>
          <cell r="I290">
            <v>6.3123910148474528E-3</v>
          </cell>
          <cell r="J290">
            <v>8.0359073139377006E-3</v>
          </cell>
          <cell r="K290">
            <v>6.3106340513771429E-3</v>
          </cell>
          <cell r="L290">
            <v>7.4030211144681156E-3</v>
          </cell>
          <cell r="M290">
            <v>6.6328449325752008E-3</v>
          </cell>
          <cell r="N290">
            <v>6.3343689315849732E-3</v>
          </cell>
          <cell r="O290">
            <v>1.7138312858637999E-3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0.40498900274511701</v>
          </cell>
          <cell r="F291">
            <v>0.99391635777870935</v>
          </cell>
          <cell r="G291">
            <v>1.8460248800363404</v>
          </cell>
          <cell r="H291">
            <v>2.5919174576310802</v>
          </cell>
          <cell r="I291">
            <v>3.3577558477160485</v>
          </cell>
          <cell r="J291">
            <v>4.1380724816408536</v>
          </cell>
          <cell r="K291">
            <v>4.9940828428825199</v>
          </cell>
          <cell r="L291">
            <v>4.9107134017925507</v>
          </cell>
          <cell r="M291">
            <v>4.8891371853700276</v>
          </cell>
          <cell r="N291">
            <v>4.8906557867632197</v>
          </cell>
          <cell r="O291">
            <v>4.7384836096024898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4.2920943566347325E-5</v>
          </cell>
          <cell r="F292"/>
          <cell r="G292">
            <v>9.1746017046790622E-4</v>
          </cell>
          <cell r="H292">
            <v>1.2604160579694399E-3</v>
          </cell>
          <cell r="I292">
            <v>2.6901162507438517E-3</v>
          </cell>
          <cell r="J292">
            <v>3.0206998959425068E-3</v>
          </cell>
          <cell r="K292">
            <v>4.7769219951462648E-3</v>
          </cell>
          <cell r="L292">
            <v>2.8770447288455404E-3</v>
          </cell>
          <cell r="M292">
            <v>3.7914338784365833E-3</v>
          </cell>
          <cell r="N292">
            <v>6.0722453172812208E-3</v>
          </cell>
          <cell r="O292">
            <v>0.19799940124073792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1.6005140974886977E-5</v>
          </cell>
          <cell r="F293"/>
          <cell r="G293">
            <v>1.3434577651739529E-4</v>
          </cell>
          <cell r="H293">
            <v>8.0326079573166147E-5</v>
          </cell>
          <cell r="I293">
            <v>1.3848342459428759E-5</v>
          </cell>
          <cell r="J293">
            <v>5.5046659172500629E-5</v>
          </cell>
          <cell r="K293"/>
          <cell r="L293">
            <v>9.9896791876744861E-5</v>
          </cell>
          <cell r="O293">
            <v>0.10490980857084235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1.8453740698231009E-5</v>
          </cell>
          <cell r="F294">
            <v>1.687460155957655E-3</v>
          </cell>
          <cell r="G294">
            <v>1.5293872680860407E-3</v>
          </cell>
          <cell r="H294">
            <v>1.8242065604968473E-2</v>
          </cell>
          <cell r="I294">
            <v>0.78728914176493792</v>
          </cell>
          <cell r="J294">
            <v>0.77478607640573915</v>
          </cell>
          <cell r="K294">
            <v>0.77136137726638143</v>
          </cell>
          <cell r="L294">
            <v>3.3333937685462563E-2</v>
          </cell>
          <cell r="M294">
            <v>3.7644572741352862E-3</v>
          </cell>
          <cell r="N294">
            <v>6.3827000379364628E-3</v>
          </cell>
          <cell r="O294">
            <v>0.19703760395467637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5.7903814996113678E-5</v>
          </cell>
          <cell r="G295">
            <v>4.9782091861875513E-5</v>
          </cell>
          <cell r="H295">
            <v>9.7149735254336244E-5</v>
          </cell>
          <cell r="I295">
            <v>9.279171928959181E-5</v>
          </cell>
          <cell r="J295">
            <v>9.1061207608942476E-5</v>
          </cell>
          <cell r="K295">
            <v>1.7909832700907158E-4</v>
          </cell>
          <cell r="L295">
            <v>1.6052543809350054E-4</v>
          </cell>
          <cell r="M295">
            <v>1.7457486496298279E-4</v>
          </cell>
          <cell r="N295">
            <v>3.5277241459993712E-4</v>
          </cell>
          <cell r="O295">
            <v>1.6618884825970042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2.643834022851891E-2</v>
          </cell>
          <cell r="F296">
            <v>9.3826595776378349E-2</v>
          </cell>
          <cell r="G296">
            <v>0.10667570059954806</v>
          </cell>
          <cell r="H296">
            <v>0.23103797087561165</v>
          </cell>
          <cell r="I296">
            <v>0.15227601905034732</v>
          </cell>
          <cell r="J296">
            <v>0.16098129628326566</v>
          </cell>
          <cell r="K296">
            <v>0.16008075779666939</v>
          </cell>
          <cell r="L296">
            <v>0.15716105529100682</v>
          </cell>
          <cell r="M296">
            <v>0.14995451228207304</v>
          </cell>
          <cell r="N296">
            <v>0.14108600449550165</v>
          </cell>
          <cell r="O296">
            <v>0.21167791589784474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2.8628473295526226E-5</v>
          </cell>
          <cell r="F297">
            <v>5.132175571990902E-4</v>
          </cell>
          <cell r="G297">
            <v>4.7868082516579957E-5</v>
          </cell>
          <cell r="H297">
            <v>3.0700277109534471E-4</v>
          </cell>
          <cell r="I297">
            <v>3.6626970231488638E-4</v>
          </cell>
          <cell r="J297">
            <v>6.0341633278656248E-4</v>
          </cell>
          <cell r="K297">
            <v>3.1825513453862453E-4</v>
          </cell>
          <cell r="L297">
            <v>1.1500156151034955E-4</v>
          </cell>
          <cell r="M297">
            <v>1.8406020937504583E-3</v>
          </cell>
          <cell r="N297">
            <v>3.7026172215151665E-3</v>
          </cell>
          <cell r="O297">
            <v>8.3351250646962576E-3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1.9029637684254549E-5</v>
          </cell>
          <cell r="F298">
            <v>8.6316545523796781E-4</v>
          </cell>
          <cell r="G298">
            <v>1.6188686167481685E-3</v>
          </cell>
          <cell r="H298">
            <v>1.7864768909614838E-3</v>
          </cell>
          <cell r="I298">
            <v>1.751195650561872E-3</v>
          </cell>
          <cell r="J298">
            <v>1.9707291372197543E-3</v>
          </cell>
          <cell r="K298">
            <v>3.842198310683644E-3</v>
          </cell>
          <cell r="L298">
            <v>3.8025762558630857E-3</v>
          </cell>
          <cell r="M298">
            <v>5.0635228647148561E-3</v>
          </cell>
          <cell r="N298">
            <v>7.1423775477555095E-3</v>
          </cell>
          <cell r="O298">
            <v>0.19751504097545527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5.3752438484837357E-2</v>
          </cell>
          <cell r="F299">
            <v>6.9176876915322469E-2</v>
          </cell>
          <cell r="G299">
            <v>0.11122530103386404</v>
          </cell>
          <cell r="H299">
            <v>0.17412152958866872</v>
          </cell>
          <cell r="I299">
            <v>0.24836137700238539</v>
          </cell>
          <cell r="J299">
            <v>0.33977783711562609</v>
          </cell>
          <cell r="K299">
            <v>0.45150144942341053</v>
          </cell>
          <cell r="L299">
            <v>0.47431350518296816</v>
          </cell>
          <cell r="M299">
            <v>0.49010970816107213</v>
          </cell>
          <cell r="N299">
            <v>0.50292501553742142</v>
          </cell>
          <cell r="O299">
            <v>0.34321599624383653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6.8865734667571746E-2</v>
          </cell>
          <cell r="F300">
            <v>7.2009997955738619E-2</v>
          </cell>
          <cell r="G300">
            <v>1.8448420742246214E-3</v>
          </cell>
          <cell r="H300">
            <v>1.5617955978627733E-3</v>
          </cell>
          <cell r="I300">
            <v>8.365329248580484E-4</v>
          </cell>
          <cell r="J300">
            <v>5.478814742331696E-2</v>
          </cell>
          <cell r="K300">
            <v>0.12136044221611855</v>
          </cell>
          <cell r="L300">
            <v>2.4011586835139757E-2</v>
          </cell>
          <cell r="M300">
            <v>3.5234576693726751E-3</v>
          </cell>
          <cell r="N300">
            <v>6.276628462619456E-3</v>
          </cell>
          <cell r="O300">
            <v>0.19699821725278616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0.24151778618066763</v>
          </cell>
          <cell r="F301">
            <v>0.73934511760536348</v>
          </cell>
          <cell r="G301">
            <v>1.6106076209849414</v>
          </cell>
          <cell r="H301">
            <v>2.1465268327162494</v>
          </cell>
          <cell r="I301">
            <v>2.1468965576372683</v>
          </cell>
          <cell r="J301">
            <v>2.7919773433340738</v>
          </cell>
          <cell r="K301">
            <v>3.4641718203570231</v>
          </cell>
          <cell r="L301">
            <v>4.2018863329034275</v>
          </cell>
          <cell r="M301">
            <v>4.2227152249879811</v>
          </cell>
          <cell r="N301">
            <v>4.2047744826485314</v>
          </cell>
          <cell r="O301">
            <v>1.1995192779955013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1.3297915050260265E-2</v>
          </cell>
          <cell r="F302">
            <v>1.4500143742883366E-2</v>
          </cell>
          <cell r="G302">
            <v>9.4554706472536557E-3</v>
          </cell>
          <cell r="H302">
            <v>1.4588580155094047E-2</v>
          </cell>
          <cell r="I302">
            <v>1.5727898950608749E-2</v>
          </cell>
          <cell r="J302">
            <v>1.0069336383838339E-2</v>
          </cell>
          <cell r="K302">
            <v>1.6563048868575962E-2</v>
          </cell>
          <cell r="L302">
            <v>1.1744410454249912E-2</v>
          </cell>
          <cell r="M302">
            <v>4.7464079615596542E-3</v>
          </cell>
          <cell r="N302">
            <v>5.9432071146549494E-3</v>
          </cell>
          <cell r="O302">
            <v>0.19701778636056472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1.0039768024711338E-3</v>
          </cell>
          <cell r="F303">
            <v>1.9993129307652947E-3</v>
          </cell>
          <cell r="G303">
            <v>1.6915165531471502E-3</v>
          </cell>
          <cell r="H303">
            <v>2.2423259877134036E-3</v>
          </cell>
          <cell r="I303">
            <v>1.4372562085952054E-3</v>
          </cell>
          <cell r="J303">
            <v>7.4787714749875701E-6</v>
          </cell>
          <cell r="K303"/>
          <cell r="L303">
            <v>1.1265320355738897E-3</v>
          </cell>
          <cell r="M303">
            <v>3.5315910495450353E-3</v>
          </cell>
          <cell r="N303">
            <v>6.0483151447997298E-3</v>
          </cell>
          <cell r="O303">
            <v>0.19789147026947654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1.9906698037889137E-5</v>
          </cell>
          <cell r="F304"/>
          <cell r="G304">
            <v>2.8530249779154033E-4</v>
          </cell>
          <cell r="H304">
            <v>1.3142214916676901E-4</v>
          </cell>
          <cell r="I304">
            <v>7.7574067149427498E-5</v>
          </cell>
          <cell r="J304">
            <v>1.2448593737872531E-5</v>
          </cell>
          <cell r="K304"/>
          <cell r="L304">
            <v>1.358146230438276E-4</v>
          </cell>
          <cell r="O304">
            <v>2.4548840519381051E-2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44.576905619964926</v>
          </cell>
          <cell r="E305">
            <v>44.827338216455892</v>
          </cell>
          <cell r="F305">
            <v>44.633490733962546</v>
          </cell>
          <cell r="G305">
            <v>44.838272421193416</v>
          </cell>
          <cell r="H305">
            <v>45.03008621565656</v>
          </cell>
          <cell r="I305">
            <v>45.051866446708161</v>
          </cell>
          <cell r="J305">
            <v>44.873466623268932</v>
          </cell>
          <cell r="K305">
            <v>44.932088348798608</v>
          </cell>
          <cell r="L305">
            <v>45.47583926329645</v>
          </cell>
          <cell r="M305">
            <v>45.859518817439678</v>
          </cell>
          <cell r="N305">
            <v>46.272794147816867</v>
          </cell>
          <cell r="O305">
            <v>46.288977566526889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44.576905619964926</v>
          </cell>
          <cell r="E306">
            <v>44.827338216455892</v>
          </cell>
          <cell r="F306">
            <v>44.633490733962546</v>
          </cell>
          <cell r="G306">
            <v>44.838272421193416</v>
          </cell>
          <cell r="H306">
            <v>45.03008621565656</v>
          </cell>
          <cell r="I306">
            <v>45.051866446708161</v>
          </cell>
          <cell r="J306">
            <v>44.873466623268932</v>
          </cell>
          <cell r="K306">
            <v>44.932088348798608</v>
          </cell>
          <cell r="L306">
            <v>45.47583926329645</v>
          </cell>
          <cell r="M306">
            <v>45.859518817439678</v>
          </cell>
          <cell r="N306">
            <v>46.272794147816867</v>
          </cell>
          <cell r="O306">
            <v>46.288977566526889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0.19321148712498601</v>
          </cell>
          <cell r="E307">
            <v>1.22423462923088E-6</v>
          </cell>
          <cell r="F307">
            <v>1.1723385523985901E-6</v>
          </cell>
          <cell r="G307">
            <v>1.5983458296152601E-6</v>
          </cell>
          <cell r="H307">
            <v>1.4031287857302101E-3</v>
          </cell>
          <cell r="I307">
            <v>2.3043250185747601E-3</v>
          </cell>
          <cell r="J307">
            <v>3.0588794998995099</v>
          </cell>
          <cell r="K307">
            <v>1.68670820359643</v>
          </cell>
          <cell r="L307">
            <v>5.7476751401994597E-2</v>
          </cell>
          <cell r="M307">
            <v>4.1961023870498902E-2</v>
          </cell>
          <cell r="N307">
            <v>0.52485390274130195</v>
          </cell>
          <cell r="O307">
            <v>2.5817249332732799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4.7117481712554561</v>
          </cell>
          <cell r="E308">
            <v>4.7423642920171494</v>
          </cell>
          <cell r="F308">
            <v>4.7582480568505607</v>
          </cell>
          <cell r="G308">
            <v>4.7582477637026699</v>
          </cell>
          <cell r="H308">
            <v>4.7596495232791582</v>
          </cell>
          <cell r="I308">
            <v>4.7619516888021183</v>
          </cell>
          <cell r="J308">
            <v>4.7430947785904154</v>
          </cell>
          <cell r="K308">
            <v>4.749291846642663</v>
          </cell>
          <cell r="L308">
            <v>4.806765343994873</v>
          </cell>
          <cell r="M308">
            <v>4.8473208636473348</v>
          </cell>
          <cell r="N308">
            <v>4.8910032683758722</v>
          </cell>
          <cell r="O308">
            <v>4.8927154174914982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1.5197529939417191</v>
          </cell>
          <cell r="F309">
            <v>1.5196096778397818</v>
          </cell>
          <cell r="G309">
            <v>2.6177934552538065</v>
          </cell>
          <cell r="H309">
            <v>2.6177918940412774</v>
          </cell>
          <cell r="I309">
            <v>2.617792946286206</v>
          </cell>
          <cell r="J309">
            <v>2.6177944974439948</v>
          </cell>
          <cell r="K309">
            <v>2.617797507374743</v>
          </cell>
          <cell r="L309">
            <v>2.6177924484901425</v>
          </cell>
          <cell r="M309">
            <v>2.6177962831971304</v>
          </cell>
          <cell r="N309">
            <v>2.6177920044922351</v>
          </cell>
          <cell r="O309">
            <v>2.6177959777576634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1.5197529939417191</v>
          </cell>
          <cell r="F310">
            <v>1.5196096778397818</v>
          </cell>
          <cell r="G310">
            <v>2.6177934552538065</v>
          </cell>
          <cell r="H310">
            <v>2.6177918940412774</v>
          </cell>
          <cell r="I310">
            <v>2.617792946286206</v>
          </cell>
          <cell r="J310">
            <v>2.6177944974439948</v>
          </cell>
          <cell r="K310">
            <v>2.617797507374743</v>
          </cell>
          <cell r="L310">
            <v>2.6177924484901425</v>
          </cell>
          <cell r="M310">
            <v>2.6177962831971304</v>
          </cell>
          <cell r="N310">
            <v>2.6177920044922351</v>
          </cell>
          <cell r="O310">
            <v>2.6177959777576634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0.117431396991443</v>
          </cell>
          <cell r="F311">
            <v>1.07816689684896E-6</v>
          </cell>
          <cell r="G311">
            <v>8.4868608503886597E-2</v>
          </cell>
          <cell r="H311">
            <v>1.9277487440602601E-7</v>
          </cell>
          <cell r="I311">
            <v>2.8710121835743E-7</v>
          </cell>
          <cell r="J311">
            <v>4.9908407093386996E-7</v>
          </cell>
          <cell r="K311">
            <v>3.8178811939482797E-2</v>
          </cell>
          <cell r="L311">
            <v>0.102022869494186</v>
          </cell>
          <cell r="M311">
            <v>6.21018312998712E-2</v>
          </cell>
          <cell r="N311">
            <v>7.3639454310828797E-6</v>
          </cell>
          <cell r="O311">
            <v>4.8205194408277001E-7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0.117431396991443</v>
          </cell>
          <cell r="F312">
            <v>0.11743241855925575</v>
          </cell>
          <cell r="G312">
            <v>0.20230095954004143</v>
          </cell>
          <cell r="H312">
            <v>0.20230108041251421</v>
          </cell>
          <cell r="I312">
            <v>0.2023013357616035</v>
          </cell>
          <cell r="J312">
            <v>0.20230176408776693</v>
          </cell>
          <cell r="K312">
            <v>0.20229891145555595</v>
          </cell>
          <cell r="L312">
            <v>0.2023007438310909</v>
          </cell>
          <cell r="M312">
            <v>0.20230399813970845</v>
          </cell>
          <cell r="N312">
            <v>0.20231122666724127</v>
          </cell>
          <cell r="O312">
            <v>0.20231143824558204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8.2358972657218541E-6</v>
          </cell>
          <cell r="E313">
            <v>7.3809405946727089E-6</v>
          </cell>
          <cell r="F313">
            <v>0.49592769313130231</v>
          </cell>
          <cell r="G313">
            <v>0.51785608442333719</v>
          </cell>
          <cell r="H313">
            <v>0.30639392919710973</v>
          </cell>
          <cell r="I313">
            <v>0.240603916168103</v>
          </cell>
          <cell r="J313">
            <v>0.23325067177798958</v>
          </cell>
          <cell r="K313">
            <v>0.66601343475095531</v>
          </cell>
          <cell r="L313">
            <v>0.65702334655395145</v>
          </cell>
          <cell r="M313">
            <v>0.63852528740261327</v>
          </cell>
          <cell r="N313">
            <v>0.64260437724418984</v>
          </cell>
          <cell r="O313">
            <v>0.50037364312304289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6.4774034986719603E-7</v>
          </cell>
          <cell r="E314">
            <v>1.7271906193386405E-6</v>
          </cell>
          <cell r="F314">
            <v>0.49595014873579268</v>
          </cell>
          <cell r="G314">
            <v>0.51787811402131712</v>
          </cell>
          <cell r="H314">
            <v>0.30640703191670576</v>
          </cell>
          <cell r="I314">
            <v>0.240613893644092</v>
          </cell>
          <cell r="J314">
            <v>0.23325406591164619</v>
          </cell>
          <cell r="K314">
            <v>0.66604501281443551</v>
          </cell>
          <cell r="L314">
            <v>0.65705880342701761</v>
          </cell>
          <cell r="M314">
            <v>0.63855448448877006</v>
          </cell>
          <cell r="N314">
            <v>0.64263933502206827</v>
          </cell>
          <cell r="O314">
            <v>0.50039165376224792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3.7681941709134799E-3</v>
          </cell>
          <cell r="E315">
            <v>7.4476464027173103E-2</v>
          </cell>
          <cell r="F315">
            <v>3.9403257919602299E-7</v>
          </cell>
          <cell r="G315">
            <v>5.6221019985029004E-7</v>
          </cell>
          <cell r="H315">
            <v>7.5929190686356103E-3</v>
          </cell>
          <cell r="I315">
            <v>2.7837741772318101E-2</v>
          </cell>
          <cell r="J315">
            <v>3.5366064899064402E-7</v>
          </cell>
          <cell r="K315">
            <v>8.1020311786452207E-2</v>
          </cell>
          <cell r="L315">
            <v>2.0952749094180802E-2</v>
          </cell>
          <cell r="M315">
            <v>2.1251064387047399E-3</v>
          </cell>
          <cell r="N315">
            <v>7.3962570920642595E-2</v>
          </cell>
          <cell r="O315">
            <v>5.4958073224635803E-3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3.7692567238770767E-3</v>
          </cell>
          <cell r="E316">
            <v>7.8245720751050102E-2</v>
          </cell>
          <cell r="F316">
            <v>7.8246114783629306E-2</v>
          </cell>
          <cell r="G316">
            <v>7.8246676993829201E-2</v>
          </cell>
          <cell r="H316">
            <v>4.6728928181507472E-2</v>
          </cell>
          <cell r="I316">
            <v>3.5431198838063699E-2</v>
          </cell>
          <cell r="J316">
            <v>3.5431014501602701E-2</v>
          </cell>
          <cell r="K316">
            <v>0.108858407219419</v>
          </cell>
          <cell r="L316">
            <v>0.106250750225781</v>
          </cell>
          <cell r="M316">
            <v>0.10409816731933801</v>
          </cell>
          <cell r="N316">
            <v>0.10474859158715299</v>
          </cell>
          <cell r="O316">
            <v>8.1583484681810897E-2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2.3670434832893075</v>
          </cell>
          <cell r="F317">
            <v>2.3668710806425133</v>
          </cell>
          <cell r="G317">
            <v>4.0772696711494065</v>
          </cell>
          <cell r="H317">
            <v>4.0772679093159381</v>
          </cell>
          <cell r="I317">
            <v>4.0772690891925913</v>
          </cell>
          <cell r="J317">
            <v>4.077270613890235</v>
          </cell>
          <cell r="K317">
            <v>4.0772730684247094</v>
          </cell>
          <cell r="L317">
            <v>4.0772686104975993</v>
          </cell>
          <cell r="M317">
            <v>4.0772719716041648</v>
          </cell>
          <cell r="N317">
            <v>4.0772677802760313</v>
          </cell>
          <cell r="O317">
            <v>4.077271661566864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2.3670434832893075</v>
          </cell>
          <cell r="F318">
            <v>2.3668710806425133</v>
          </cell>
          <cell r="G318">
            <v>4.0772696711494065</v>
          </cell>
          <cell r="H318">
            <v>4.0772679093159381</v>
          </cell>
          <cell r="I318">
            <v>4.0772690891925913</v>
          </cell>
          <cell r="J318">
            <v>4.077270613890235</v>
          </cell>
          <cell r="K318">
            <v>4.0772730684247094</v>
          </cell>
          <cell r="L318">
            <v>4.0772686104975993</v>
          </cell>
          <cell r="M318">
            <v>4.0772719716041648</v>
          </cell>
          <cell r="N318">
            <v>4.0772677802760313</v>
          </cell>
          <cell r="O318">
            <v>4.077271661566864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0.182901949443637</v>
          </cell>
          <cell r="F319">
            <v>7.4017436969663305E-7</v>
          </cell>
          <cell r="G319">
            <v>0.13218239339131599</v>
          </cell>
          <cell r="H319">
            <v>2.25489968345929E-7</v>
          </cell>
          <cell r="I319">
            <v>3.47103872489958E-7</v>
          </cell>
          <cell r="J319">
            <v>5.3739290217018905E-7</v>
          </cell>
          <cell r="K319">
            <v>5.9465938191895301E-2</v>
          </cell>
          <cell r="L319">
            <v>0.15890083896082099</v>
          </cell>
          <cell r="M319">
            <v>9.6720998983307799E-2</v>
          </cell>
          <cell r="N319">
            <v>7.7397895350313799E-6</v>
          </cell>
          <cell r="O319">
            <v>5.2001013726070099E-7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0.182901949443637</v>
          </cell>
          <cell r="F320">
            <v>0.18290263280462249</v>
          </cell>
          <cell r="G320">
            <v>0.3150849560787547</v>
          </cell>
          <cell r="H320">
            <v>0.31508511756586105</v>
          </cell>
          <cell r="I320">
            <v>0.31508544172663111</v>
          </cell>
          <cell r="J320">
            <v>0.31508591371653777</v>
          </cell>
          <cell r="K320">
            <v>0.31508328339336705</v>
          </cell>
          <cell r="L320">
            <v>0.31508522504327113</v>
          </cell>
          <cell r="M320">
            <v>0.31508840458389858</v>
          </cell>
          <cell r="N320">
            <v>0.31509597025716196</v>
          </cell>
          <cell r="O320">
            <v>0.3150961817597473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1.9020077492061402</v>
          </cell>
          <cell r="F321">
            <v>1.9018397342451585</v>
          </cell>
          <cell r="G321">
            <v>3.2762325784730826</v>
          </cell>
          <cell r="H321">
            <v>3.2762263435324428</v>
          </cell>
          <cell r="I321">
            <v>3.27623282698003</v>
          </cell>
          <cell r="J321">
            <v>3.2762349216704543</v>
          </cell>
          <cell r="K321">
            <v>3.2762374085225976</v>
          </cell>
          <cell r="L321">
            <v>3.2762331929145092</v>
          </cell>
          <cell r="M321">
            <v>3.2762333938246675</v>
          </cell>
          <cell r="N321">
            <v>3.2762318147637792</v>
          </cell>
          <cell r="O321">
            <v>3.276226106828489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1.9020077492061402</v>
          </cell>
          <cell r="F322">
            <v>1.9018397342451585</v>
          </cell>
          <cell r="G322">
            <v>3.2762325784730826</v>
          </cell>
          <cell r="H322">
            <v>3.2762263435324428</v>
          </cell>
          <cell r="I322">
            <v>3.27623282698003</v>
          </cell>
          <cell r="J322">
            <v>3.2762349216704543</v>
          </cell>
          <cell r="K322">
            <v>3.2762374085225976</v>
          </cell>
          <cell r="L322">
            <v>3.2762331929145092</v>
          </cell>
          <cell r="M322">
            <v>3.2762333938246675</v>
          </cell>
          <cell r="N322">
            <v>3.2762318147637792</v>
          </cell>
          <cell r="O322">
            <v>3.276226106828489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0.146968394440601</v>
          </cell>
          <cell r="F323">
            <v>1.5788548168909501E-7</v>
          </cell>
          <cell r="G323">
            <v>0.106210653295724</v>
          </cell>
          <cell r="H323">
            <v>1.35892299241621E-7</v>
          </cell>
          <cell r="I323">
            <v>2.8118104159336399E-7</v>
          </cell>
          <cell r="J323">
            <v>2.33726303632307E-7</v>
          </cell>
          <cell r="K323">
            <v>4.7785227946002297E-2</v>
          </cell>
          <cell r="L323">
            <v>0.12768136563534899</v>
          </cell>
          <cell r="M323">
            <v>7.7713209274242898E-2</v>
          </cell>
          <cell r="N323">
            <v>1.4676733577416201E-6</v>
          </cell>
          <cell r="O323">
            <v>4.9102296433821201E-7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0.146968394440601</v>
          </cell>
          <cell r="F324">
            <v>0.14696849752305452</v>
          </cell>
          <cell r="G324">
            <v>0.25317911746337551</v>
          </cell>
          <cell r="H324">
            <v>0.25317918932832045</v>
          </cell>
          <cell r="I324">
            <v>0.25317948339501728</v>
          </cell>
          <cell r="J324">
            <v>0.25317966728336055</v>
          </cell>
          <cell r="K324">
            <v>0.25317976726544944</v>
          </cell>
          <cell r="L324">
            <v>0.25318107892174757</v>
          </cell>
          <cell r="M324">
            <v>0.25318013955786084</v>
          </cell>
          <cell r="N324">
            <v>0.25318146807787895</v>
          </cell>
          <cell r="O324">
            <v>0.25318174814341943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0.52287141763350153</v>
          </cell>
          <cell r="F325">
            <v>0.52277513931344854</v>
          </cell>
          <cell r="G325">
            <v>3.1367035798622709</v>
          </cell>
          <cell r="H325">
            <v>3.1366711154005316</v>
          </cell>
          <cell r="I325">
            <v>3.1366930996302202</v>
          </cell>
          <cell r="J325">
            <v>3.1367409781981932</v>
          </cell>
          <cell r="K325">
            <v>3.6025657921557506</v>
          </cell>
          <cell r="L325">
            <v>3.6025620600451802</v>
          </cell>
          <cell r="M325">
            <v>3.602521722862178</v>
          </cell>
          <cell r="N325">
            <v>3.6025591755438726</v>
          </cell>
          <cell r="O325">
            <v>3.6024719024692695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0.52287141763350153</v>
          </cell>
          <cell r="F326">
            <v>0.52277513931344854</v>
          </cell>
          <cell r="G326">
            <v>3.1367035798622709</v>
          </cell>
          <cell r="H326">
            <v>3.1366711154005316</v>
          </cell>
          <cell r="I326">
            <v>3.1366930996302202</v>
          </cell>
          <cell r="J326">
            <v>3.1367409781981932</v>
          </cell>
          <cell r="K326">
            <v>3.6025657921557506</v>
          </cell>
          <cell r="L326">
            <v>3.6025620600451802</v>
          </cell>
          <cell r="M326">
            <v>3.602521722862178</v>
          </cell>
          <cell r="N326">
            <v>3.6025591755438726</v>
          </cell>
          <cell r="O326">
            <v>3.6024719024692695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4.0401876623970497E-2</v>
          </cell>
          <cell r="F327">
            <v>1.23956765775174E-7</v>
          </cell>
          <cell r="G327">
            <v>0.201989626878361</v>
          </cell>
          <cell r="H327">
            <v>1.0597449270483299E-7</v>
          </cell>
          <cell r="I327">
            <v>2.62806136201799E-7</v>
          </cell>
          <cell r="J327">
            <v>2.2017748131800499E-7</v>
          </cell>
          <cell r="K327">
            <v>4.9140560045402799E-2</v>
          </cell>
          <cell r="L327">
            <v>8.1461585451455196E-2</v>
          </cell>
          <cell r="M327">
            <v>0.14778205173345699</v>
          </cell>
          <cell r="N327">
            <v>2.9305745259330502E-6</v>
          </cell>
          <cell r="O327">
            <v>4.1392971676428998E-7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4.0401876623970497E-2</v>
          </cell>
          <cell r="F328">
            <v>4.0401947574471256E-2</v>
          </cell>
          <cell r="G328">
            <v>0.24239155493848516</v>
          </cell>
          <cell r="H328">
            <v>0.24239159467892726</v>
          </cell>
          <cell r="I328">
            <v>0.24239188251600979</v>
          </cell>
          <cell r="J328">
            <v>0.24239206871640032</v>
          </cell>
          <cell r="K328">
            <v>0.27839626424776909</v>
          </cell>
          <cell r="L328">
            <v>0.27839776102371661</v>
          </cell>
          <cell r="M328">
            <v>0.27838453121922602</v>
          </cell>
          <cell r="N328">
            <v>0.27838733929289083</v>
          </cell>
          <cell r="O328">
            <v>0.27838756290222727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1127.9631432333699</v>
          </cell>
          <cell r="E329">
            <v>1119.0648055040001</v>
          </cell>
          <cell r="F329">
            <v>1133.85599701501</v>
          </cell>
          <cell r="G329">
            <v>1133.8549412202799</v>
          </cell>
          <cell r="H329">
            <v>967.84118082636405</v>
          </cell>
          <cell r="I329">
            <v>923.03485974825298</v>
          </cell>
          <cell r="J329">
            <v>884.53075450403401</v>
          </cell>
          <cell r="K329">
            <v>347.58440745250999</v>
          </cell>
          <cell r="L329">
            <v>256.70403092085002</v>
          </cell>
          <cell r="M329">
            <v>237.84763722932601</v>
          </cell>
          <cell r="N329">
            <v>237.84754192090901</v>
          </cell>
          <cell r="O329">
            <v>184.28197942032301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18.999379185668509</v>
          </cell>
          <cell r="E330">
            <v>18.849495837390165</v>
          </cell>
          <cell r="F330">
            <v>19.098638247593346</v>
          </cell>
          <cell r="G330">
            <v>19.098620463816854</v>
          </cell>
          <cell r="H330">
            <v>16.302289393351884</v>
          </cell>
          <cell r="I330">
            <v>15.547572992213478</v>
          </cell>
          <cell r="J330">
            <v>14.899010935794895</v>
          </cell>
          <cell r="K330">
            <v>5.854701898579501</v>
          </cell>
          <cell r="L330">
            <v>4.3239154144469367</v>
          </cell>
          <cell r="M330">
            <v>4.0062988540400726</v>
          </cell>
          <cell r="N330">
            <v>4.006297248667801</v>
          </cell>
          <cell r="O330">
            <v>3.1040404334983558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19.999346511230005</v>
          </cell>
          <cell r="E331">
            <v>19.841574565673849</v>
          </cell>
          <cell r="F331">
            <v>20.103829734308786</v>
          </cell>
          <cell r="G331">
            <v>20.103811014544057</v>
          </cell>
          <cell r="H331">
            <v>17.160304624580935</v>
          </cell>
          <cell r="I331">
            <v>16.365866307593141</v>
          </cell>
          <cell r="J331">
            <v>15.683169406099893</v>
          </cell>
          <cell r="K331">
            <v>6.1628441037678945</v>
          </cell>
          <cell r="L331">
            <v>4.5514899099441459</v>
          </cell>
          <cell r="M331">
            <v>4.217156688463235</v>
          </cell>
          <cell r="N331">
            <v>4.2171549985976835</v>
          </cell>
          <cell r="O331">
            <v>3.2674109826298481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7.5288930505823498E-7</v>
          </cell>
          <cell r="F332">
            <v>2.7636345782172298E-3</v>
          </cell>
          <cell r="G332">
            <v>1.77883329047804E-2</v>
          </cell>
          <cell r="H332">
            <v>0.82899513395468505</v>
          </cell>
          <cell r="I332">
            <v>0.26728024416686502</v>
          </cell>
          <cell r="J332">
            <v>5.3921568622632096E-7</v>
          </cell>
          <cell r="K332">
            <v>0.15315343260167899</v>
          </cell>
          <cell r="L332">
            <v>0.120684966126201</v>
          </cell>
          <cell r="M332">
            <v>1.6753128304320301E-2</v>
          </cell>
          <cell r="N332">
            <v>0.159925660218428</v>
          </cell>
          <cell r="O332">
            <v>4.5749976937272098E-2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1.3468355989281806</v>
          </cell>
          <cell r="F333">
            <v>1.3495990707681931</v>
          </cell>
          <cell r="G333">
            <v>1.367386712612652</v>
          </cell>
          <cell r="H333">
            <v>1.1988270382757253</v>
          </cell>
          <cell r="I333">
            <v>1.1112593720083896</v>
          </cell>
          <cell r="J333">
            <v>1.0687548703977776</v>
          </cell>
          <cell r="K333">
            <v>0.42043310028493142</v>
          </cell>
          <cell r="L333">
            <v>0.31490668482708195</v>
          </cell>
          <cell r="M333">
            <v>0.29059052646266059</v>
          </cell>
          <cell r="N333">
            <v>0.28623028796894684</v>
          </cell>
          <cell r="O333">
            <v>0.22242763064214646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0.65259968860861639</v>
          </cell>
          <cell r="F334">
            <v>0.65249161370242337</v>
          </cell>
          <cell r="G334">
            <v>0.65254053444487059</v>
          </cell>
          <cell r="H334">
            <v>0.65252773020051624</v>
          </cell>
          <cell r="I334">
            <v>0.65255024883760526</v>
          </cell>
          <cell r="J334">
            <v>0.65255403847156734</v>
          </cell>
          <cell r="K334">
            <v>3.9968031928694669</v>
          </cell>
          <cell r="L334">
            <v>3.9967074698791452</v>
          </cell>
          <cell r="M334">
            <v>3.9967944593881519</v>
          </cell>
          <cell r="N334">
            <v>3.9967955319285187</v>
          </cell>
          <cell r="O334">
            <v>3.9967488251732122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0.65259968860861639</v>
          </cell>
          <cell r="F335">
            <v>0.65249161370242337</v>
          </cell>
          <cell r="G335">
            <v>0.65254053444487059</v>
          </cell>
          <cell r="H335">
            <v>0.65252773020051624</v>
          </cell>
          <cell r="I335">
            <v>0.65255024883760526</v>
          </cell>
          <cell r="J335">
            <v>0.65255403847156734</v>
          </cell>
          <cell r="K335">
            <v>3.9968031928694669</v>
          </cell>
          <cell r="L335">
            <v>3.9967074698791452</v>
          </cell>
          <cell r="M335">
            <v>3.9967944593881519</v>
          </cell>
          <cell r="N335">
            <v>3.9967955319285187</v>
          </cell>
          <cell r="O335">
            <v>3.9967488251732122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5.04260465502189E-2</v>
          </cell>
          <cell r="F336">
            <v>9.3511826437389406E-8</v>
          </cell>
          <cell r="G336">
            <v>1.6946417244398199E-6</v>
          </cell>
          <cell r="H336">
            <v>8.2271433429032503E-8</v>
          </cell>
          <cell r="I336">
            <v>1.62044771719545E-7</v>
          </cell>
          <cell r="J336">
            <v>1.5879388063611399E-7</v>
          </cell>
          <cell r="K336">
            <v>0.27482877950603901</v>
          </cell>
          <cell r="L336">
            <v>3.4024435518185001E-2</v>
          </cell>
          <cell r="M336">
            <v>7.9756222267565697E-7</v>
          </cell>
          <cell r="N336">
            <v>8.0015141638783397E-7</v>
          </cell>
          <cell r="O336">
            <v>3.6868367755747901E-7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5.04260465502189E-2</v>
          </cell>
          <cell r="F337">
            <v>5.0426086927534051E-2</v>
          </cell>
          <cell r="G337">
            <v>5.0427762109722191E-2</v>
          </cell>
          <cell r="H337">
            <v>5.0427780004096701E-2</v>
          </cell>
          <cell r="I337">
            <v>5.0427966494319937E-2</v>
          </cell>
          <cell r="J337">
            <v>5.0428092416709064E-2</v>
          </cell>
          <cell r="K337">
            <v>0.30886129568626031</v>
          </cell>
          <cell r="L337">
            <v>0.30885474368902049</v>
          </cell>
          <cell r="M337">
            <v>0.30885414874367589</v>
          </cell>
          <cell r="N337">
            <v>0.30885486992098321</v>
          </cell>
          <cell r="O337">
            <v>0.30885515118147078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6.4477888575965653E-7</v>
          </cell>
          <cell r="E338">
            <v>8.8345428898373483E-7</v>
          </cell>
          <cell r="F338">
            <v>1.501471857308301</v>
          </cell>
          <cell r="G338">
            <v>1.4488965452755738</v>
          </cell>
          <cell r="H338">
            <v>2.8458102249889947</v>
          </cell>
          <cell r="I338">
            <v>2.8180137998269759</v>
          </cell>
          <cell r="J338">
            <v>3.4112780088771375</v>
          </cell>
          <cell r="K338">
            <v>3.9397626073951497</v>
          </cell>
          <cell r="L338">
            <v>4.3675502817339158</v>
          </cell>
          <cell r="M338">
            <v>4.2834583935381128</v>
          </cell>
          <cell r="N338">
            <v>3.9377442770777704</v>
          </cell>
          <cell r="O338">
            <v>4.4641208530550553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8.2995694351067783E-7</v>
          </cell>
          <cell r="E339">
            <v>1.084632440526999E-6</v>
          </cell>
          <cell r="F339">
            <v>1.5015376715941009</v>
          </cell>
          <cell r="G339">
            <v>1.4489522482841106</v>
          </cell>
          <cell r="H339">
            <v>2.8459049407033086</v>
          </cell>
          <cell r="I339">
            <v>2.818120696907684</v>
          </cell>
          <cell r="J339">
            <v>3.4114188189502475</v>
          </cell>
          <cell r="K339">
            <v>3.9398785616446834</v>
          </cell>
          <cell r="L339">
            <v>4.3676683665519844</v>
          </cell>
          <cell r="M339">
            <v>4.2836068636727207</v>
          </cell>
          <cell r="N339">
            <v>3.9378616792088739</v>
          </cell>
          <cell r="O339">
            <v>4.4642948125929038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3.0949513961971101E-3</v>
          </cell>
          <cell r="E340">
            <v>0.14340877742771399</v>
          </cell>
          <cell r="F340">
            <v>1.6938401691070498E-5</v>
          </cell>
          <cell r="G340">
            <v>1.0253100365189101E-3</v>
          </cell>
          <cell r="H340">
            <v>0.156554512712058</v>
          </cell>
          <cell r="I340">
            <v>7.68575588400216E-2</v>
          </cell>
          <cell r="J340">
            <v>6.1616027341020903E-2</v>
          </cell>
          <cell r="K340">
            <v>0.24020494045087001</v>
          </cell>
          <cell r="L340">
            <v>0.117708308562335</v>
          </cell>
          <cell r="M340">
            <v>7.1108339739735599E-2</v>
          </cell>
          <cell r="N340">
            <v>0.23632584402228601</v>
          </cell>
          <cell r="O340">
            <v>0.121628781273131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3.0949513961971101E-3</v>
          </cell>
          <cell r="E341">
            <v>0.14649993333553715</v>
          </cell>
          <cell r="F341">
            <v>0.14650183570012779</v>
          </cell>
          <cell r="G341">
            <v>0.14751925966362958</v>
          </cell>
          <cell r="H341">
            <v>0.23182789144344992</v>
          </cell>
          <cell r="I341">
            <v>0.23422203426312865</v>
          </cell>
          <cell r="J341">
            <v>0.29500305279510713</v>
          </cell>
          <cell r="K341">
            <v>0.37860579767340991</v>
          </cell>
          <cell r="L341">
            <v>0.42306022405737481</v>
          </cell>
          <cell r="M341">
            <v>0.42890070965889104</v>
          </cell>
          <cell r="N341">
            <v>0.43019631216184334</v>
          </cell>
          <cell r="O341">
            <v>0.42893149206310321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3.3440808851726276E-4</v>
          </cell>
          <cell r="I342">
            <v>3.4720831230765484E-4</v>
          </cell>
          <cell r="J342">
            <v>3.5345294713395479E-4</v>
          </cell>
          <cell r="K342">
            <v>4.7473738492123862E-3</v>
          </cell>
          <cell r="L342">
            <v>4.7481339067205345E-3</v>
          </cell>
          <cell r="M342">
            <v>4.7726563655369307E-3</v>
          </cell>
          <cell r="N342">
            <v>4.5047234037744431E-3</v>
          </cell>
          <cell r="O342">
            <v>4.4469712167367441E-3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3.3440808851726276E-4</v>
          </cell>
          <cell r="I343">
            <v>3.4720831230765484E-4</v>
          </cell>
          <cell r="J343">
            <v>3.5345294713395479E-4</v>
          </cell>
          <cell r="K343">
            <v>4.7473738492123862E-3</v>
          </cell>
          <cell r="L343">
            <v>4.7481339067205345E-3</v>
          </cell>
          <cell r="M343">
            <v>4.7726563655369307E-3</v>
          </cell>
          <cell r="N343">
            <v>4.5047234037744431E-3</v>
          </cell>
          <cell r="O343">
            <v>4.4469712167367441E-3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2.5573031708651899E-5</v>
          </cell>
          <cell r="I344">
            <v>1.11263863184077E-6</v>
          </cell>
          <cell r="J344">
            <v>3.0578347366101898E-7</v>
          </cell>
          <cell r="K344">
            <v>3.3930777577115902E-4</v>
          </cell>
          <cell r="L344">
            <v>6.5305166727634095E-7</v>
          </cell>
          <cell r="M344">
            <v>1.45383436366372E-6</v>
          </cell>
          <cell r="N344">
            <v>1.0807163731917999E-6</v>
          </cell>
          <cell r="O344">
            <v>3.51771807568744E-7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2.5573031708651899E-5</v>
          </cell>
          <cell r="I345">
            <v>2.6666015280989841E-5</v>
          </cell>
          <cell r="J345">
            <v>2.6949155915993772E-5</v>
          </cell>
          <cell r="K345">
            <v>3.6617671985857142E-4</v>
          </cell>
          <cell r="L345">
            <v>3.6686695898400861E-4</v>
          </cell>
          <cell r="M345">
            <v>3.6816740671937712E-4</v>
          </cell>
          <cell r="N345">
            <v>3.480514352478595E-4</v>
          </cell>
          <cell r="O345">
            <v>3.429912692227416E-4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1.2080578110777898</v>
          </cell>
          <cell r="F346">
            <v>2.8025049217268294</v>
          </cell>
          <cell r="G346">
            <v>5.1042307618571909</v>
          </cell>
          <cell r="H346">
            <v>7.1934634103047488</v>
          </cell>
          <cell r="I346">
            <v>8.8969416294061237</v>
          </cell>
          <cell r="J346">
            <v>10.284794376888298</v>
          </cell>
          <cell r="K346">
            <v>11.568474406511099</v>
          </cell>
          <cell r="L346">
            <v>12.515511464951903</v>
          </cell>
          <cell r="M346">
            <v>13.591742775948493</v>
          </cell>
          <cell r="N346">
            <v>13.595964469620199</v>
          </cell>
          <cell r="O346">
            <v>13.595270877560104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1.3374265374011039E-5</v>
          </cell>
          <cell r="F347">
            <v>5.4517888368931193E-5</v>
          </cell>
          <cell r="G347">
            <v>1.9066185739350866E-4</v>
          </cell>
          <cell r="H347">
            <v>7.2741673276274834E-5</v>
          </cell>
          <cell r="I347">
            <v>8.7030199063374087E-5</v>
          </cell>
          <cell r="J347">
            <v>6.0309235883320785E-5</v>
          </cell>
          <cell r="K347"/>
          <cell r="L347">
            <v>5.5422628632068309E-4</v>
          </cell>
          <cell r="O347">
            <v>7.317271807826109E-2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0.34650577151709655</v>
          </cell>
          <cell r="F348">
            <v>0.37810393629115441</v>
          </cell>
          <cell r="G348">
            <v>0.43852988741348964</v>
          </cell>
          <cell r="H348">
            <v>0.50820810620530255</v>
          </cell>
          <cell r="I348">
            <v>0.58927033843262933</v>
          </cell>
          <cell r="J348">
            <v>0.68279565272151588</v>
          </cell>
          <cell r="K348">
            <v>0.79191983922230191</v>
          </cell>
          <cell r="L348">
            <v>0.91553020373614169</v>
          </cell>
          <cell r="M348">
            <v>1.0644201910617419</v>
          </cell>
          <cell r="N348">
            <v>1.2259415016517587</v>
          </cell>
          <cell r="O348">
            <v>0.94302894929226744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7.5051003225173475E-5</v>
          </cell>
          <cell r="G349">
            <v>6.4330227097566869E-5</v>
          </cell>
          <cell r="H349">
            <v>9.4358821496629789E-5</v>
          </cell>
          <cell r="I349">
            <v>1.0401422341411013E-4</v>
          </cell>
          <cell r="J349">
            <v>1.0049462206857607E-4</v>
          </cell>
          <cell r="K349">
            <v>1.2648078221710814E-4</v>
          </cell>
          <cell r="L349">
            <v>1.200075221921938E-4</v>
          </cell>
          <cell r="M349">
            <v>1.6998807250088649E-4</v>
          </cell>
          <cell r="N349">
            <v>3.9986399220949109E-3</v>
          </cell>
          <cell r="O349">
            <v>1.2654281297899672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0.15431764593163103</v>
          </cell>
          <cell r="F350">
            <v>0.15216498955392582</v>
          </cell>
          <cell r="G350">
            <v>0.10465545593226065</v>
          </cell>
          <cell r="H350">
            <v>1.4094560448061298E-3</v>
          </cell>
          <cell r="I350">
            <v>1.0133612585082657E-3</v>
          </cell>
          <cell r="J350">
            <v>1.6692937666880239E-3</v>
          </cell>
          <cell r="K350">
            <v>1.7035716312405963E-3</v>
          </cell>
          <cell r="L350">
            <v>2.3621846083665618E-3</v>
          </cell>
          <cell r="M350">
            <v>0.1352217583972159</v>
          </cell>
          <cell r="N350">
            <v>4.669018744060509E-3</v>
          </cell>
          <cell r="O350">
            <v>0.21034473669421072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8.10797267005295E-2</v>
          </cell>
          <cell r="F351">
            <v>8.0788066984257459E-2</v>
          </cell>
          <cell r="G351">
            <v>8.0862743833716944E-2</v>
          </cell>
          <cell r="H351">
            <v>8.0679836332938876E-2</v>
          </cell>
          <cell r="I351">
            <v>8.0727881781746766E-2</v>
          </cell>
          <cell r="J351">
            <v>8.0439126923912432E-2</v>
          </cell>
          <cell r="K351">
            <v>8.0577136679390732E-2</v>
          </cell>
          <cell r="L351">
            <v>7.8991555569092584E-2</v>
          </cell>
          <cell r="M351">
            <v>8.0486460475205718E-2</v>
          </cell>
          <cell r="N351">
            <v>7.6484760477208896E-2</v>
          </cell>
          <cell r="O351">
            <v>0.21131121337336484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0.52854139829830638</v>
          </cell>
          <cell r="F352">
            <v>2.0783174888235481</v>
          </cell>
          <cell r="G352">
            <v>4.2135449385422206</v>
          </cell>
          <cell r="H352">
            <v>4.21348309352698</v>
          </cell>
          <cell r="I352">
            <v>4.2134251720544826</v>
          </cell>
          <cell r="J352">
            <v>5.4929488481636124</v>
          </cell>
          <cell r="K352">
            <v>8.6458054683520249</v>
          </cell>
          <cell r="L352">
            <v>10.885767674553376</v>
          </cell>
          <cell r="M352">
            <v>11.598439289115703</v>
          </cell>
          <cell r="N352">
            <v>11.588712035719352</v>
          </cell>
          <cell r="O352">
            <v>9.4992914896213705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1.3577192532853314E-5</v>
          </cell>
          <cell r="F353">
            <v>3.6367713007688418E-4</v>
          </cell>
          <cell r="G353">
            <v>1.0378136599647339E-4</v>
          </cell>
          <cell r="H353">
            <v>2.6903765139682463E-4</v>
          </cell>
          <cell r="I353">
            <v>2.7816759148175692E-4</v>
          </cell>
          <cell r="J353">
            <v>4.4750728061019164E-4</v>
          </cell>
          <cell r="K353">
            <v>6.264121412031732E-4</v>
          </cell>
          <cell r="L353">
            <v>2.6276624856675881E-4</v>
          </cell>
          <cell r="M353">
            <v>8.1985225286045267E-4</v>
          </cell>
          <cell r="N353">
            <v>2.3169380169605022E-3</v>
          </cell>
          <cell r="O353">
            <v>5.4109880612590977E-2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7.3478779140983719E-2</v>
          </cell>
          <cell r="F354">
            <v>7.6223549254643336E-2</v>
          </cell>
          <cell r="G354">
            <v>0.20567522819152073</v>
          </cell>
          <cell r="H354">
            <v>0.32298001169900453</v>
          </cell>
          <cell r="I354">
            <v>0.41880264891557867</v>
          </cell>
          <cell r="J354">
            <v>0.49649387881998891</v>
          </cell>
          <cell r="K354">
            <v>0.56891444943844605</v>
          </cell>
          <cell r="L354">
            <v>0.61965855677818349</v>
          </cell>
          <cell r="M354">
            <v>0.68260055801214603</v>
          </cell>
          <cell r="N354">
            <v>0.67499331985273725</v>
          </cell>
          <cell r="O354">
            <v>0.48720066856034877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2.556936931103585E-3</v>
          </cell>
          <cell r="F355">
            <v>1.370195964580607E-2</v>
          </cell>
          <cell r="G355">
            <v>1.6196084367522113E-2</v>
          </cell>
          <cell r="H355">
            <v>1.6095184246454751E-2</v>
          </cell>
          <cell r="I355">
            <v>9.1489824783241754E-3</v>
          </cell>
          <cell r="J355">
            <v>1.118740100273338E-4</v>
          </cell>
          <cell r="K355"/>
          <cell r="L355">
            <v>2.2693556334505418E-3</v>
          </cell>
          <cell r="M355">
            <v>4.8979812377646743E-3</v>
          </cell>
          <cell r="N355">
            <v>4.5739039663184339E-3</v>
          </cell>
          <cell r="O355">
            <v>0.21046658963465259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2.1543506291010782E-2</v>
          </cell>
          <cell r="F356">
            <v>2.0137840499830844E-2</v>
          </cell>
          <cell r="G356">
            <v>3.6650048990441567E-2</v>
          </cell>
          <cell r="H356">
            <v>1.7857695947797517E-2</v>
          </cell>
          <cell r="I356">
            <v>1.3456403589797954E-2</v>
          </cell>
          <cell r="J356">
            <v>1.8451847936212871E-3</v>
          </cell>
          <cell r="K356">
            <v>1.3558139274097833E-3</v>
          </cell>
          <cell r="L356">
            <v>2.0138875717075613E-3</v>
          </cell>
          <cell r="M356">
            <v>1.6920711976327347E-2</v>
          </cell>
          <cell r="N356">
            <v>4.6688504153947659E-3</v>
          </cell>
          <cell r="O356">
            <v>0.20993794741787425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1.3766313743738643E-5</v>
          </cell>
          <cell r="F357">
            <v>1.7720561398739311E-5</v>
          </cell>
          <cell r="G357">
            <v>1.0424221183507278E-3</v>
          </cell>
          <cell r="H357">
            <v>1.352370248873785E-3</v>
          </cell>
          <cell r="I357">
            <v>6.2867033157155269E-3</v>
          </cell>
          <cell r="J357">
            <v>8.2672729738000311E-3</v>
          </cell>
          <cell r="K357">
            <v>3.165176406697954E-3</v>
          </cell>
          <cell r="L357">
            <v>3.5049368431690352E-3</v>
          </cell>
          <cell r="M357">
            <v>5.3266261764079136E-3</v>
          </cell>
          <cell r="N357">
            <v>4.9131691073894942E-3</v>
          </cell>
          <cell r="O357">
            <v>0.2105284723795319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1.4254323028307981E-5</v>
          </cell>
          <cell r="F358">
            <v>2.5307770170718688E-3</v>
          </cell>
          <cell r="G358">
            <v>6.6090847157659191E-3</v>
          </cell>
          <cell r="H358">
            <v>2.0307971550865891</v>
          </cell>
          <cell r="I358">
            <v>3.5642118864706287</v>
          </cell>
          <cell r="J358">
            <v>3.5195630490560079</v>
          </cell>
          <cell r="K358">
            <v>1.4743603955243212</v>
          </cell>
          <cell r="L358">
            <v>4.2642623486840569E-3</v>
          </cell>
          <cell r="M358">
            <v>2.5232999328221356E-3</v>
          </cell>
          <cell r="N358">
            <v>4.7482138965050024E-3</v>
          </cell>
          <cell r="O358">
            <v>0.20997592379916716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1.5986927719934913E-5</v>
          </cell>
          <cell r="F359">
            <v>9.4360100741308604E-5</v>
          </cell>
          <cell r="G359">
            <v>1.6545047358435832E-4</v>
          </cell>
          <cell r="H359">
            <v>2.3109359828807002E-4</v>
          </cell>
          <cell r="I359">
            <v>1.9657085471790986E-4</v>
          </cell>
          <cell r="J359">
            <v>1.241485584354209E-4</v>
          </cell>
          <cell r="K359"/>
          <cell r="L359">
            <v>2.730049447665491E-4</v>
          </cell>
          <cell r="O359">
            <v>1.0551348337060219E-2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6.8702081091206336E-3</v>
          </cell>
          <cell r="F360">
            <v>6.996513102214501E-3</v>
          </cell>
          <cell r="G360">
            <v>7.1650098762703228E-3</v>
          </cell>
          <cell r="H360">
            <v>1.1055676868257454E-2</v>
          </cell>
          <cell r="I360">
            <v>1.1703522684561684E-2</v>
          </cell>
          <cell r="J360">
            <v>1.1931857868897193E-2</v>
          </cell>
          <cell r="K360">
            <v>1.9152535529476638E-2</v>
          </cell>
          <cell r="L360">
            <v>1.9468385994273429E-2</v>
          </cell>
          <cell r="M360">
            <v>1.9529592615914589E-2</v>
          </cell>
          <cell r="N360">
            <v>1.9717432717431999E-2</v>
          </cell>
          <cell r="O360">
            <v>3.8348425356645198E-2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6.8703423469927173E-3</v>
          </cell>
          <cell r="F361">
            <v>6.9966495407074395E-3</v>
          </cell>
          <cell r="G361">
            <v>7.1651431550489291E-3</v>
          </cell>
          <cell r="H361">
            <v>1.1055810088067178E-2</v>
          </cell>
          <cell r="I361">
            <v>1.1703629277134291E-2</v>
          </cell>
          <cell r="J361">
            <v>1.1931925663860246E-2</v>
          </cell>
          <cell r="K361">
            <v>1.9152803638450681E-2</v>
          </cell>
          <cell r="L361">
            <v>1.9468520232145532E-2</v>
          </cell>
          <cell r="M361">
            <v>1.953010315995268E-2</v>
          </cell>
          <cell r="N361">
            <v>1.9717732001868136E-2</v>
          </cell>
          <cell r="O361">
            <v>3.8348918295716482E-2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2.59893444792384E-4</v>
          </cell>
          <cell r="F362">
            <v>3.64259166181497E-6</v>
          </cell>
          <cell r="G362">
            <v>1.3947455372418699E-6</v>
          </cell>
          <cell r="H362">
            <v>1.4025820027564E-4</v>
          </cell>
          <cell r="I362">
            <v>1.2753575627699599E-4</v>
          </cell>
          <cell r="J362">
            <v>1.7152844263464601E-4</v>
          </cell>
          <cell r="K362">
            <v>2.7203082276733401E-4</v>
          </cell>
          <cell r="L362">
            <v>1.1613297638034199E-4</v>
          </cell>
          <cell r="M362">
            <v>1.6624164279167299E-4</v>
          </cell>
          <cell r="N362">
            <v>1.73698751207395E-4</v>
          </cell>
          <cell r="O362">
            <v>9.5344079072893703E-4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2.59893444792384E-4</v>
          </cell>
          <cell r="F363">
            <v>2.6340816394400922E-4</v>
          </cell>
          <cell r="G363">
            <v>2.6450381515612828E-4</v>
          </cell>
          <cell r="H363">
            <v>4.0407690187368496E-4</v>
          </cell>
          <cell r="I363">
            <v>4.3091769078771024E-4</v>
          </cell>
          <cell r="J363">
            <v>4.3979969539287511E-4</v>
          </cell>
          <cell r="K363">
            <v>7.0991996340748805E-4</v>
          </cell>
          <cell r="L363">
            <v>7.110516421298625E-4</v>
          </cell>
          <cell r="M363">
            <v>7.2396943088203511E-4</v>
          </cell>
          <cell r="N363">
            <v>7.2619466668319042E-4</v>
          </cell>
          <cell r="O363">
            <v>1.4069253123475596E-3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1.3616434017290469E-4</v>
          </cell>
          <cell r="K364">
            <v>4.9740868806901839E-4</v>
          </cell>
          <cell r="L364">
            <v>4.9454798123337029E-4</v>
          </cell>
          <cell r="M364">
            <v>5.4419541203996338E-4</v>
          </cell>
          <cell r="N364">
            <v>5.5573375040231167E-4</v>
          </cell>
          <cell r="O364">
            <v>5.7217755936380505E-4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1.3616434017290469E-4</v>
          </cell>
          <cell r="K365">
            <v>4.9740868806901839E-4</v>
          </cell>
          <cell r="L365">
            <v>4.9454798123337029E-4</v>
          </cell>
          <cell r="M365">
            <v>5.4419541203996338E-4</v>
          </cell>
          <cell r="N365">
            <v>5.5573375040231167E-4</v>
          </cell>
          <cell r="O365">
            <v>5.7217755936380505E-4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1.0138345006777399E-5</v>
          </cell>
          <cell r="K366">
            <v>2.7638807551269201E-5</v>
          </cell>
          <cell r="L366">
            <v>3.3612302620089301E-7</v>
          </cell>
          <cell r="M366">
            <v>3.38334787659416E-6</v>
          </cell>
          <cell r="N366">
            <v>1.42755001836083E-6</v>
          </cell>
          <cell r="O366">
            <v>6.4433090468438504E-7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1.0138345006777399E-5</v>
          </cell>
          <cell r="K367">
            <v>3.7748633278731279E-5</v>
          </cell>
          <cell r="L367">
            <v>3.8077123209346251E-5</v>
          </cell>
          <cell r="M367">
            <v>4.1388907055665987E-5</v>
          </cell>
          <cell r="N367">
            <v>4.280999545040291E-5</v>
          </cell>
          <cell r="O367">
            <v>4.3438856021731607E-5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4.5922419906436375E-5</v>
          </cell>
          <cell r="K368">
            <v>9.4129922334700172E-5</v>
          </cell>
          <cell r="L368">
            <v>8.7447112636311944E-5</v>
          </cell>
          <cell r="M368">
            <v>1.1718590424247714E-4</v>
          </cell>
          <cell r="N368">
            <v>1.1520763982183096E-4</v>
          </cell>
          <cell r="O368">
            <v>1.6676579890550285E-4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4.5922419906436375E-5</v>
          </cell>
          <cell r="K369">
            <v>9.4129922334700172E-5</v>
          </cell>
          <cell r="L369">
            <v>8.7447112636311944E-5</v>
          </cell>
          <cell r="M369">
            <v>1.1718590424247714E-4</v>
          </cell>
          <cell r="N369">
            <v>1.1520763982183096E-4</v>
          </cell>
          <cell r="O369">
            <v>1.6676579890550285E-4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3.09651768624959E-6</v>
          </cell>
          <cell r="K370">
            <v>3.4250040169901502E-6</v>
          </cell>
          <cell r="L370">
            <v>8.6777263477132903E-8</v>
          </cell>
          <cell r="M370">
            <v>1.77824418616743E-6</v>
          </cell>
          <cell r="N370">
            <v>4.0656059637646999E-7</v>
          </cell>
          <cell r="O370">
            <v>3.3173022477589599E-6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3.09651768624959E-6</v>
          </cell>
          <cell r="K371">
            <v>6.5054681119764704E-6</v>
          </cell>
          <cell r="L371">
            <v>6.585252215264433E-6</v>
          </cell>
          <cell r="M371">
            <v>8.3264704386259374E-6</v>
          </cell>
          <cell r="N371">
            <v>8.725319277401406E-6</v>
          </cell>
          <cell r="O371">
            <v>1.2067930976305358E-5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49.866375784042972</v>
          </cell>
          <cell r="F372">
            <v>51.516130476125504</v>
          </cell>
          <cell r="G372">
            <v>52.935014549935126</v>
          </cell>
          <cell r="H372">
            <v>52.931345593157864</v>
          </cell>
          <cell r="I372">
            <v>53.381935037531171</v>
          </cell>
          <cell r="J372">
            <v>54.073985167546937</v>
          </cell>
          <cell r="K372">
            <v>54.808639322091416</v>
          </cell>
          <cell r="L372">
            <v>55.546437756689976</v>
          </cell>
          <cell r="M372">
            <v>57.124295037174818</v>
          </cell>
          <cell r="N372">
            <v>55.653420773572421</v>
          </cell>
          <cell r="O372">
            <v>55.771830957685857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49.866375784042972</v>
          </cell>
          <cell r="F373">
            <v>51.516130476125504</v>
          </cell>
          <cell r="G373">
            <v>52.935014549935126</v>
          </cell>
          <cell r="H373">
            <v>52.931345593157864</v>
          </cell>
          <cell r="I373">
            <v>53.381935037531171</v>
          </cell>
          <cell r="J373">
            <v>54.073985167546937</v>
          </cell>
          <cell r="K373">
            <v>54.808639322091416</v>
          </cell>
          <cell r="L373">
            <v>55.546437756689976</v>
          </cell>
          <cell r="M373">
            <v>57.124295037174818</v>
          </cell>
          <cell r="N373">
            <v>55.653420773572421</v>
          </cell>
          <cell r="O373">
            <v>55.771830957685857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8.3497861330825596E-2</v>
          </cell>
          <cell r="E374">
            <v>9.8050638695623998E-2</v>
          </cell>
          <cell r="F374">
            <v>8.9718873732404003E-2</v>
          </cell>
          <cell r="G374">
            <v>7.7163696571901197E-2</v>
          </cell>
          <cell r="H374">
            <v>3.8322669704017604E-6</v>
          </cell>
          <cell r="I374">
            <v>2.4308115722007001E-2</v>
          </cell>
          <cell r="J374">
            <v>1.78403141383772</v>
          </cell>
          <cell r="K374">
            <v>1.0951493201742899</v>
          </cell>
          <cell r="L374">
            <v>0.117285407066095</v>
          </cell>
          <cell r="M374">
            <v>8.5815057690097701E-2</v>
          </cell>
          <cell r="N374">
            <v>0.22360728194139801</v>
          </cell>
          <cell r="O374">
            <v>1.5111825703941399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2.6138250933635359</v>
          </cell>
          <cell r="E375">
            <v>2.7118755353017248</v>
          </cell>
          <cell r="F375">
            <v>2.8015939300028387</v>
          </cell>
          <cell r="G375">
            <v>2.8787566409232546</v>
          </cell>
          <cell r="H375">
            <v>2.8787557991238821</v>
          </cell>
          <cell r="I375">
            <v>2.9030616141325862</v>
          </cell>
          <cell r="J375">
            <v>2.9406971756786193</v>
          </cell>
          <cell r="K375">
            <v>2.9806503246105702</v>
          </cell>
          <cell r="L375">
            <v>3.0207734036903431</v>
          </cell>
          <cell r="M375">
            <v>3.1065823306909275</v>
          </cell>
          <cell r="N375">
            <v>3.0265917433079195</v>
          </cell>
          <cell r="O375">
            <v>3.0330323205255914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0.3465807572782687</v>
          </cell>
          <cell r="F376">
            <v>0.37871808241413868</v>
          </cell>
          <cell r="G376">
            <v>0.43903781471795722</v>
          </cell>
          <cell r="H376">
            <v>0.50896525330234532</v>
          </cell>
          <cell r="I376">
            <v>0.5900304165063992</v>
          </cell>
          <cell r="J376">
            <v>0.6840062402094691</v>
          </cell>
          <cell r="K376">
            <v>0.79294935140709488</v>
          </cell>
          <cell r="L376">
            <v>0.9192444137056125</v>
          </cell>
          <cell r="M376">
            <v>1.0656558283007032</v>
          </cell>
          <cell r="N376">
            <v>1.2353870511670333</v>
          </cell>
          <cell r="O376">
            <v>1.4321543391772171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0.3465807572782687</v>
          </cell>
          <cell r="F377">
            <v>0.37871808241413868</v>
          </cell>
          <cell r="G377">
            <v>0.43903781471795722</v>
          </cell>
          <cell r="H377">
            <v>0.50896525330234532</v>
          </cell>
          <cell r="I377">
            <v>0.5900304165063992</v>
          </cell>
          <cell r="J377">
            <v>0.6840062402094691</v>
          </cell>
          <cell r="K377">
            <v>0.79294935140709488</v>
          </cell>
          <cell r="L377">
            <v>0.9192444137056125</v>
          </cell>
          <cell r="M377">
            <v>1.0656558283007032</v>
          </cell>
          <cell r="N377">
            <v>1.2353870511670333</v>
          </cell>
          <cell r="O377">
            <v>1.4321543391772171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0.35008157300835224</v>
          </cell>
          <cell r="F378">
            <v>0.38254351759003941</v>
          </cell>
          <cell r="G378">
            <v>0.44347254011914883</v>
          </cell>
          <cell r="H378">
            <v>0.51410631646701499</v>
          </cell>
          <cell r="I378">
            <v>0.59599031970343352</v>
          </cell>
          <cell r="J378">
            <v>0.69091539415097969</v>
          </cell>
          <cell r="K378">
            <v>0.80095894081524655</v>
          </cell>
          <cell r="L378">
            <v>0.9285297108137488</v>
          </cell>
          <cell r="M378">
            <v>1.0764200285865688</v>
          </cell>
          <cell r="N378">
            <v>1.2478657082495286</v>
          </cell>
          <cell r="O378">
            <v>1.4466205446234515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2.8418919336080799E-2</v>
          </cell>
          <cell r="F379">
            <v>2.42874547654911E-3</v>
          </cell>
          <cell r="G379">
            <v>3.7443274368309299E-3</v>
          </cell>
          <cell r="H379">
            <v>7.37048515342025E-3</v>
          </cell>
          <cell r="I379">
            <v>9.2592759636413707E-3</v>
          </cell>
          <cell r="J379">
            <v>2.1977307690047702E-3</v>
          </cell>
          <cell r="K379">
            <v>9.9304109208886594E-3</v>
          </cell>
          <cell r="L379">
            <v>1.1940567064342799E-2</v>
          </cell>
          <cell r="M379">
            <v>1.3070968257442901E-2</v>
          </cell>
          <cell r="N379">
            <v>1.14865663926828E-2</v>
          </cell>
          <cell r="O379">
            <v>1.12543462915484E-2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2.8418919336080799E-2</v>
          </cell>
          <cell r="F380">
            <v>3.0847664812629998E-2</v>
          </cell>
          <cell r="G380">
            <v>3.4591992249460898E-2</v>
          </cell>
          <cell r="H380">
            <v>4.1962477402881102E-2</v>
          </cell>
          <cell r="I380">
            <v>5.1221753366522502E-2</v>
          </cell>
          <cell r="J380">
            <v>5.3419484135527301E-2</v>
          </cell>
          <cell r="K380">
            <v>6.3349895056415903E-2</v>
          </cell>
          <cell r="L380">
            <v>7.5290462120758697E-2</v>
          </cell>
          <cell r="M380">
            <v>8.8361430378201697E-2</v>
          </cell>
          <cell r="N380">
            <v>9.9847996770884503E-2</v>
          </cell>
          <cell r="O380">
            <v>0.111102343062433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1.698474609205098E-5</v>
          </cell>
          <cell r="K381">
            <v>3.2292136181285455E-5</v>
          </cell>
          <cell r="L381">
            <v>2.5495095336091092E-5</v>
          </cell>
          <cell r="M381">
            <v>4.0009650450131625E-5</v>
          </cell>
          <cell r="N381">
            <v>3.4826734257138192E-5</v>
          </cell>
          <cell r="O381">
            <v>6.374259227778808E-5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1.698474609205098E-5</v>
          </cell>
          <cell r="K382">
            <v>3.2292136181285455E-5</v>
          </cell>
          <cell r="L382">
            <v>2.5495095336091092E-5</v>
          </cell>
          <cell r="M382">
            <v>4.0009650450131625E-5</v>
          </cell>
          <cell r="N382">
            <v>3.4826734257138192E-5</v>
          </cell>
          <cell r="O382">
            <v>6.374259227778808E-5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8.9092646926391302E-7</v>
          </cell>
          <cell r="K383">
            <v>8.2326829713181696E-7</v>
          </cell>
          <cell r="L383">
            <v>3.6685238224280299E-8</v>
          </cell>
          <cell r="M383">
            <v>5.3649374535844797E-7</v>
          </cell>
          <cell r="N383">
            <v>1.7711720881245701E-7</v>
          </cell>
          <cell r="O383">
            <v>1.54166552819353E-6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8.9092646926391302E-7</v>
          </cell>
          <cell r="K384">
            <v>1.7141947663957301E-6</v>
          </cell>
          <cell r="L384">
            <v>1.75088000462001E-6</v>
          </cell>
          <cell r="M384">
            <v>2.266374858454471E-6</v>
          </cell>
          <cell r="N384">
            <v>2.4644909587909101E-6</v>
          </cell>
          <cell r="O384">
            <v>3.9920467288803588E-6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2.3674016892649292</v>
          </cell>
          <cell r="E385">
            <v>2.3075015466274222</v>
          </cell>
          <cell r="F385">
            <v>9.6834126542969398E-2</v>
          </cell>
          <cell r="G385">
            <v>1.477991552321233E-4</v>
          </cell>
          <cell r="H385">
            <v>9.3139049352111919E-5</v>
          </cell>
          <cell r="I385">
            <v>4.5030574963409061E-4</v>
          </cell>
          <cell r="J385">
            <v>3.5416829411357608E-4</v>
          </cell>
          <cell r="K385">
            <v>2.1430036426605683E-4</v>
          </cell>
          <cell r="L385">
            <v>1.7898910178581296E-4</v>
          </cell>
          <cell r="M385">
            <v>1.699368284437175E-4</v>
          </cell>
          <cell r="N385">
            <v>1.8237224207902014E-4</v>
          </cell>
          <cell r="O385">
            <v>9.3073781939997095E-5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330.01223548099102</v>
          </cell>
          <cell r="E386">
            <v>321.179269327871</v>
          </cell>
          <cell r="F386">
            <v>13.4479753266416</v>
          </cell>
          <cell r="G386">
            <v>2.0449226403011701E-2</v>
          </cell>
          <cell r="H386">
            <v>1.2838646654187E-2</v>
          </cell>
          <cell r="I386">
            <v>6.1841989616415002E-2</v>
          </cell>
          <cell r="J386">
            <v>4.8459632272071597E-2</v>
          </cell>
          <cell r="K386">
            <v>2.9214182010975701E-2</v>
          </cell>
          <cell r="L386">
            <v>2.44004260816836E-2</v>
          </cell>
          <cell r="M386">
            <v>2.31663882304891E-2</v>
          </cell>
          <cell r="N386">
            <v>2.4861627706948799E-2</v>
          </cell>
          <cell r="O386">
            <v>1.2688146449761401E-2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3.5600025402480124</v>
          </cell>
          <cell r="E387">
            <v>3.4647170369781115</v>
          </cell>
          <cell r="F387">
            <v>0.14506985249883053</v>
          </cell>
          <cell r="G387">
            <v>2.2059575407779594E-4</v>
          </cell>
          <cell r="H387">
            <v>1.384967276611329E-4</v>
          </cell>
          <cell r="I387">
            <v>6.6711962908754115E-4</v>
          </cell>
          <cell r="J387">
            <v>5.2275762968793515E-4</v>
          </cell>
          <cell r="K387">
            <v>3.15147594508907E-4</v>
          </cell>
          <cell r="L387">
            <v>2.6321926733207762E-4</v>
          </cell>
          <cell r="M387">
            <v>2.4990710065252554E-4</v>
          </cell>
          <cell r="N387">
            <v>2.6819447364561771E-4</v>
          </cell>
          <cell r="O387">
            <v>1.3687320873528993E-4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4.1415989146830003E-6</v>
          </cell>
          <cell r="F388">
            <v>3.71182841333417E-6</v>
          </cell>
          <cell r="G388">
            <v>3.1688472985379501E-6</v>
          </cell>
          <cell r="H388">
            <v>5.8640659936304103E-6</v>
          </cell>
          <cell r="I388">
            <v>3.6756879855270203E-5</v>
          </cell>
          <cell r="J388">
            <v>5.5017818682887699E-6</v>
          </cell>
          <cell r="K388">
            <v>8.15029394042022E-6</v>
          </cell>
          <cell r="L388">
            <v>9.4492537873145199E-6</v>
          </cell>
          <cell r="M388">
            <v>8.9117071027790495E-6</v>
          </cell>
          <cell r="N388">
            <v>9.1925150725495797E-6</v>
          </cell>
          <cell r="O388">
            <v>3.0941364353246202E-6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0.1383492994484827</v>
          </cell>
          <cell r="F389">
            <v>9.6332901807040239E-3</v>
          </cell>
          <cell r="G389">
            <v>1.4025223875557824E-5</v>
          </cell>
          <cell r="H389">
            <v>8.8102869333361866E-6</v>
          </cell>
          <cell r="I389">
            <v>4.2429801178526215E-5</v>
          </cell>
          <cell r="J389">
            <v>3.3561881924185698E-5</v>
          </cell>
          <cell r="K389">
            <v>2.0272719255500501E-5</v>
          </cell>
          <cell r="L389">
            <v>1.69460848383806E-5</v>
          </cell>
          <cell r="M389">
            <v>1.6097433506795401E-5</v>
          </cell>
          <cell r="N389">
            <v>1.7235965247046941E-5</v>
          </cell>
          <cell r="O389">
            <v>8.7042677792100014E-6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6.1961693006514711</v>
          </cell>
          <cell r="E391">
            <v>5.0640831282085044</v>
          </cell>
          <cell r="F391">
            <v>6.2036275970494028</v>
          </cell>
          <cell r="G391">
            <v>9.7511436255109256</v>
          </cell>
          <cell r="H391">
            <v>6.9984531630758617</v>
          </cell>
          <cell r="I391">
            <v>7.104449337574005</v>
          </cell>
          <cell r="J391">
            <v>3.7466818957718826</v>
          </cell>
          <cell r="K391">
            <v>1.2548887185908191</v>
          </cell>
          <cell r="L391">
            <v>0.87712995765676083</v>
          </cell>
          <cell r="M391">
            <v>0.66871987520976883</v>
          </cell>
          <cell r="N391">
            <v>0.66753031591837453</v>
          </cell>
          <cell r="O391">
            <v>0.49785416980667091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6.808821847640794</v>
          </cell>
          <cell r="E392">
            <v>6.0191421518217645</v>
          </cell>
          <cell r="F392">
            <v>3.7523800074187674</v>
          </cell>
          <cell r="G392">
            <v>1.0307350438186615</v>
          </cell>
          <cell r="H392">
            <v>0.35391693145114944</v>
          </cell>
          <cell r="I392">
            <v>6.9313445380326258E-2</v>
          </cell>
          <cell r="J392">
            <v>5.7119761451194552E-2</v>
          </cell>
          <cell r="K392">
            <v>0.27381316593812205</v>
          </cell>
          <cell r="L392">
            <v>0.28478628723807453</v>
          </cell>
          <cell r="M392">
            <v>0.27255408986864721</v>
          </cell>
          <cell r="N392">
            <v>0.27257586310016885</v>
          </cell>
          <cell r="O392">
            <v>0.20561195915400204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0.56008838656422311</v>
          </cell>
          <cell r="E393">
            <v>0.59700826411066887</v>
          </cell>
          <cell r="F393">
            <v>0.38105562008385208</v>
          </cell>
          <cell r="G393">
            <v>0.29031477015147339</v>
          </cell>
          <cell r="H393">
            <v>0.24597309432402353</v>
          </cell>
          <cell r="I393">
            <v>0.22376656901844266</v>
          </cell>
          <cell r="J393">
            <v>0.20089672772289924</v>
          </cell>
          <cell r="K393">
            <v>0.36931812599647973</v>
          </cell>
          <cell r="L393">
            <v>0.36144790143800448</v>
          </cell>
          <cell r="M393">
            <v>0.33731128879047467</v>
          </cell>
          <cell r="N393">
            <v>0.33572571370082843</v>
          </cell>
          <cell r="O393">
            <v>0.25576986461742907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5.9196963843569407E-2</v>
          </cell>
          <cell r="E394">
            <v>2.3048363736185386E-4</v>
          </cell>
          <cell r="F394">
            <v>0.14470315260266187</v>
          </cell>
          <cell r="G394">
            <v>3.4287933639396827E-2</v>
          </cell>
          <cell r="H394">
            <v>2.1328870404801523</v>
          </cell>
          <cell r="I394">
            <v>4.2110701466109717</v>
          </cell>
          <cell r="J394">
            <v>4.2169413528543753</v>
          </cell>
          <cell r="K394">
            <v>1.7968200740977158</v>
          </cell>
          <cell r="L394">
            <v>0.90618729215256744</v>
          </cell>
          <cell r="M394">
            <v>0.82223290036689922</v>
          </cell>
          <cell r="N394">
            <v>0.8200448493193272</v>
          </cell>
          <cell r="O394">
            <v>0.79000003429462751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3.6490614567943919E-2</v>
          </cell>
          <cell r="E395">
            <v>6.0559974881542437E-5</v>
          </cell>
          <cell r="F395">
            <v>8.5927358500565987E-2</v>
          </cell>
          <cell r="G395">
            <v>1.6724866413547982E-2</v>
          </cell>
          <cell r="H395">
            <v>1.7006981137624541E-2</v>
          </cell>
          <cell r="I395">
            <v>3.9317592000330852E-2</v>
          </cell>
          <cell r="J395">
            <v>3.3119338895759104E-2</v>
          </cell>
          <cell r="K395">
            <v>0.17114537196296142</v>
          </cell>
          <cell r="L395">
            <v>0.17482735896237295</v>
          </cell>
          <cell r="M395">
            <v>0.16981235169066558</v>
          </cell>
          <cell r="N395">
            <v>0.17089309114104764</v>
          </cell>
          <cell r="O395">
            <v>0.12819596363317065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0.27539330262698858</v>
          </cell>
          <cell r="E396">
            <v>0.19461191012984672</v>
          </cell>
          <cell r="F396">
            <v>0.21886604328398188</v>
          </cell>
          <cell r="G396">
            <v>0.14924337023432455</v>
          </cell>
          <cell r="H396">
            <v>0.1491843459889991</v>
          </cell>
          <cell r="I396">
            <v>0.18032406813639121</v>
          </cell>
          <cell r="J396">
            <v>0.18064895600644082</v>
          </cell>
          <cell r="K396">
            <v>0.35185702422233445</v>
          </cell>
          <cell r="L396">
            <v>0.36562548479932577</v>
          </cell>
          <cell r="M396">
            <v>0.35410188935653519</v>
          </cell>
          <cell r="N396">
            <v>0.35371083946518461</v>
          </cell>
          <cell r="O396">
            <v>0.29083147233676071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1.2802098318040938</v>
          </cell>
          <cell r="E397">
            <v>1.4631391156148481</v>
          </cell>
          <cell r="F397">
            <v>1.3707905897705606</v>
          </cell>
          <cell r="G397">
            <v>1.0159341947769531</v>
          </cell>
          <cell r="H397">
            <v>1.0312966689109633</v>
          </cell>
          <cell r="I397">
            <v>1.1573553158133301</v>
          </cell>
          <cell r="J397">
            <v>1.3563294649519377</v>
          </cell>
          <cell r="K397">
            <v>1.2924660123084359</v>
          </cell>
          <cell r="L397">
            <v>1.2682216432946736</v>
          </cell>
          <cell r="M397">
            <v>1.2408090709383444</v>
          </cell>
          <cell r="N397">
            <v>1.2708116965809113</v>
          </cell>
          <cell r="O397">
            <v>1.1140382849052255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6.450420082083836</v>
          </cell>
          <cell r="E398">
            <v>6.9684711084081083</v>
          </cell>
          <cell r="F398">
            <v>6.6625729529147861</v>
          </cell>
          <cell r="G398">
            <v>4.3870886740719559</v>
          </cell>
          <cell r="H398">
            <v>2.1665270549814823</v>
          </cell>
          <cell r="I398">
            <v>1.3178534398181831</v>
          </cell>
          <cell r="J398">
            <v>0.92285818918704732</v>
          </cell>
          <cell r="K398">
            <v>2.7135374831592016</v>
          </cell>
          <cell r="L398">
            <v>2.4663840377443726</v>
          </cell>
          <cell r="M398">
            <v>2.4071036830384269</v>
          </cell>
          <cell r="N398">
            <v>2.3396802102818413</v>
          </cell>
          <cell r="O398">
            <v>0.78137948650952316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1.6605888823501631</v>
          </cell>
          <cell r="E399">
            <v>1.9868686759567187</v>
          </cell>
          <cell r="F399">
            <v>1.8008136991044126</v>
          </cell>
          <cell r="G399">
            <v>1.4789999203490207</v>
          </cell>
          <cell r="H399">
            <v>0.98528311897619514</v>
          </cell>
          <cell r="I399">
            <v>0.95030354928929206</v>
          </cell>
          <cell r="J399">
            <v>0.97478552486931469</v>
          </cell>
          <cell r="K399">
            <v>2.5287967371075366</v>
          </cell>
          <cell r="L399">
            <v>2.4571200822647024</v>
          </cell>
          <cell r="M399">
            <v>2.4033441053815272</v>
          </cell>
          <cell r="N399">
            <v>2.4322489887553531</v>
          </cell>
          <cell r="O399">
            <v>1.8933182802702793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3.111311711898527</v>
          </cell>
          <cell r="E400">
            <v>3.635219164123551</v>
          </cell>
          <cell r="F400">
            <v>4.7982399351276968</v>
          </cell>
          <cell r="G400">
            <v>7.3546415241365697</v>
          </cell>
          <cell r="H400">
            <v>11.419344520566177</v>
          </cell>
          <cell r="I400">
            <v>10.085979130441526</v>
          </cell>
          <cell r="J400">
            <v>13.439954479398995</v>
          </cell>
          <cell r="K400">
            <v>14.177569849738886</v>
          </cell>
          <cell r="L400">
            <v>16.088592860816181</v>
          </cell>
          <cell r="M400">
            <v>16.109455459197061</v>
          </cell>
          <cell r="N400">
            <v>15.663568561684974</v>
          </cell>
          <cell r="O400">
            <v>17.940927393245747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1.1444263796883559E-3</v>
          </cell>
          <cell r="G401">
            <v>2.5166035820199844E-3</v>
          </cell>
          <cell r="H401">
            <v>2.1535313717154971</v>
          </cell>
          <cell r="I401">
            <v>4.2936449677650819</v>
          </cell>
          <cell r="J401">
            <v>4.2924847482869657</v>
          </cell>
          <cell r="K401">
            <v>1.9793577871367252</v>
          </cell>
          <cell r="L401">
            <v>0.91371507556166598</v>
          </cell>
          <cell r="M401">
            <v>0.82228866728455274</v>
          </cell>
          <cell r="N401">
            <v>0.82228006095853601</v>
          </cell>
          <cell r="O401">
            <v>0.82228151358635326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3.7945707121942E-2</v>
          </cell>
          <cell r="G402">
            <v>8.3003767266624104E-2</v>
          </cell>
          <cell r="H402">
            <v>69.0894023690295</v>
          </cell>
          <cell r="I402">
            <v>134.08725148502199</v>
          </cell>
          <cell r="J402">
            <v>131.64553551026901</v>
          </cell>
          <cell r="K402">
            <v>59.634497432965503</v>
          </cell>
          <cell r="L402">
            <v>27.528595225255302</v>
          </cell>
          <cell r="M402">
            <v>24.774081642547401</v>
          </cell>
          <cell r="N402">
            <v>24.7738223493918</v>
          </cell>
          <cell r="O402">
            <v>24.773866114460699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6.7279622556634742E-4</v>
          </cell>
          <cell r="G403">
            <v>1.4716980011812784E-3</v>
          </cell>
          <cell r="H403">
            <v>1.2249894037061984</v>
          </cell>
          <cell r="I403">
            <v>2.3774335369684856</v>
          </cell>
          <cell r="J403">
            <v>2.3341407005366852</v>
          </cell>
          <cell r="K403">
            <v>1.0573492452653448</v>
          </cell>
          <cell r="L403">
            <v>0.48809566002225729</v>
          </cell>
          <cell r="M403">
            <v>0.43925676671183389</v>
          </cell>
          <cell r="N403">
            <v>0.43925216931545724</v>
          </cell>
          <cell r="O403">
            <v>0.43925294529185532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5.5448437733437104E-7</v>
          </cell>
          <cell r="F404">
            <v>1.00319227199441E-4</v>
          </cell>
          <cell r="G404">
            <v>7.6404924192937005E-5</v>
          </cell>
          <cell r="H404">
            <v>0.147031035649309</v>
          </cell>
          <cell r="I404">
            <v>0.14636032864272799</v>
          </cell>
          <cell r="J404">
            <v>1.06447065414633E-6</v>
          </cell>
          <cell r="K404">
            <v>8.4966712952198E-7</v>
          </cell>
          <cell r="L404">
            <v>3.9968390066283901E-2</v>
          </cell>
          <cell r="M404">
            <v>1.6247854282715499E-2</v>
          </cell>
          <cell r="N404">
            <v>1.2666943691339E-2</v>
          </cell>
          <cell r="O404">
            <v>2.73117358667542E-2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4.73409270007246E-7</v>
          </cell>
          <cell r="F405">
            <v>1.007969728809006E-4</v>
          </cell>
          <cell r="G405">
            <v>1.771785990842856E-4</v>
          </cell>
          <cell r="H405">
            <v>0.14720772575756946</v>
          </cell>
          <cell r="I405">
            <v>0.29347409365291105</v>
          </cell>
          <cell r="J405">
            <v>0.29339229211727369</v>
          </cell>
          <cell r="K405">
            <v>0.14636148298591661</v>
          </cell>
          <cell r="L405">
            <v>6.2458711734552391E-2</v>
          </cell>
          <cell r="M405">
            <v>5.6216830962919087E-2</v>
          </cell>
          <cell r="N405">
            <v>5.6212492694979299E-2</v>
          </cell>
          <cell r="O405">
            <v>5.6226217556100612E-2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4.7604284210598478E-6</v>
          </cell>
          <cell r="E406">
            <v>4.8622860920407448E-6</v>
          </cell>
          <cell r="F406">
            <v>2.7389736582858833E-3</v>
          </cell>
          <cell r="G406">
            <v>2.3232294579092764E-2</v>
          </cell>
          <cell r="H406">
            <v>0.47191408557486342</v>
          </cell>
          <cell r="I406">
            <v>0.10167473967742749</v>
          </cell>
          <cell r="J406">
            <v>0.80846652889707138</v>
          </cell>
          <cell r="K406">
            <v>1.4575348938790089</v>
          </cell>
          <cell r="L406">
            <v>8.966558411337134E-3</v>
          </cell>
          <cell r="M406">
            <v>1.9441163472112204E-2</v>
          </cell>
          <cell r="N406">
            <v>0.36210369057397152</v>
          </cell>
          <cell r="O406">
            <v>1.1021085952263125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4.6998201737477629E-6</v>
          </cell>
          <cell r="E407">
            <v>4.2361229888368202E-6</v>
          </cell>
          <cell r="F407">
            <v>3.5722980633725991E-3</v>
          </cell>
          <cell r="G407">
            <v>2.90753544953118E-2</v>
          </cell>
          <cell r="H407">
            <v>0.57205542814903543</v>
          </cell>
          <cell r="I407">
            <v>0.11965366092004182</v>
          </cell>
          <cell r="J407">
            <v>0.9240033979607758</v>
          </cell>
          <cell r="K407">
            <v>1.6195483349611985</v>
          </cell>
          <cell r="L407">
            <v>1.0017381312074526E-2</v>
          </cell>
          <cell r="M407">
            <v>2.1679495054054049E-2</v>
          </cell>
          <cell r="N407">
            <v>0.40242639204521341</v>
          </cell>
          <cell r="O407">
            <v>1.2246625674438394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5.4435999504404402E-3</v>
          </cell>
          <cell r="E408">
            <v>9.5887124900746898E-2</v>
          </cell>
          <cell r="F408">
            <v>2.7374517012303299E-5</v>
          </cell>
          <cell r="G408">
            <v>2.8322085399383299E-5</v>
          </cell>
          <cell r="H408">
            <v>4.4591612477952E-2</v>
          </cell>
          <cell r="I408">
            <v>5.8707127854525698E-2</v>
          </cell>
          <cell r="J408">
            <v>7.9032512545456797E-3</v>
          </cell>
          <cell r="K408">
            <v>0.17795961790098999</v>
          </cell>
          <cell r="L408">
            <v>5.0797551465184401E-2</v>
          </cell>
          <cell r="M408">
            <v>1.41964361487046E-2</v>
          </cell>
          <cell r="N408">
            <v>0.161796713337714</v>
          </cell>
          <cell r="O408">
            <v>6.9806270272361803E-2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5.4435999504404402E-3</v>
          </cell>
          <cell r="E409">
            <v>0.10132176798489975</v>
          </cell>
          <cell r="F409">
            <v>0.10132124083958197</v>
          </cell>
          <cell r="G409">
            <v>0.10132156454335134</v>
          </cell>
          <cell r="H409">
            <v>9.5106291943961474E-2</v>
          </cell>
          <cell r="I409">
            <v>0.10330142182383535</v>
          </cell>
          <cell r="J409">
            <v>0.11115975732180833</v>
          </cell>
          <cell r="K409">
            <v>0.24445941312416122</v>
          </cell>
          <cell r="L409">
            <v>0.24446044801032984</v>
          </cell>
          <cell r="M409">
            <v>0.24274564492535844</v>
          </cell>
          <cell r="N409">
            <v>0.24193260387520885</v>
          </cell>
          <cell r="O409">
            <v>0.24559778926263959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1928.71053195735</v>
          </cell>
          <cell r="E410">
            <v>1520.49376144692</v>
          </cell>
          <cell r="F410">
            <v>1511.62917002932</v>
          </cell>
          <cell r="G410">
            <v>1315.0128478179399</v>
          </cell>
          <cell r="H410">
            <v>948.757786765025</v>
          </cell>
          <cell r="I410">
            <v>682.04354776764706</v>
          </cell>
          <cell r="J410">
            <v>219.818174255364</v>
          </cell>
          <cell r="K410">
            <v>219.81805699315001</v>
          </cell>
          <cell r="L410">
            <v>219.81764259382601</v>
          </cell>
          <cell r="M410">
            <v>106.488037386654</v>
          </cell>
          <cell r="N410">
            <v>106.48772844436201</v>
          </cell>
          <cell r="O410">
            <v>6.4613204724605702E-2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23.44373385181088</v>
          </cell>
          <cell r="E411">
            <v>18.48180454042787</v>
          </cell>
          <cell r="F411">
            <v>18.374054248999599</v>
          </cell>
          <cell r="G411">
            <v>15.984156619225281</v>
          </cell>
          <cell r="H411">
            <v>11.532277484988736</v>
          </cell>
          <cell r="I411">
            <v>8.2903303239509309</v>
          </cell>
          <cell r="J411">
            <v>2.6719192370478995</v>
          </cell>
          <cell r="K411">
            <v>2.6719178117100411</v>
          </cell>
          <cell r="L411">
            <v>2.6719127746309721</v>
          </cell>
          <cell r="M411">
            <v>1.2943763024723283</v>
          </cell>
          <cell r="N411">
            <v>1.2943725472375531</v>
          </cell>
          <cell r="O411">
            <v>7.8538212436625107E-4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26.16974941597492</v>
          </cell>
          <cell r="E412">
            <v>20.630851580012514</v>
          </cell>
          <cell r="F412">
            <v>20.510572184929771</v>
          </cell>
          <cell r="G412">
            <v>17.842779481925881</v>
          </cell>
          <cell r="H412">
            <v>12.873239983243231</v>
          </cell>
          <cell r="I412">
            <v>9.2543222220847543</v>
          </cell>
          <cell r="J412">
            <v>2.982607520425562</v>
          </cell>
          <cell r="K412">
            <v>2.9826059293507425</v>
          </cell>
          <cell r="L412">
            <v>2.982600306564803</v>
          </cell>
          <cell r="M412">
            <v>1.4448851748528302</v>
          </cell>
          <cell r="N412">
            <v>1.4448809829628495</v>
          </cell>
          <cell r="O412">
            <v>8.7670562719953458E-4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9.6723621174241098E-8</v>
          </cell>
          <cell r="F413">
            <v>9.9348496429033103E-8</v>
          </cell>
          <cell r="G413">
            <v>2.6044783395439697E-7</v>
          </cell>
          <cell r="H413">
            <v>0.39626815021029299</v>
          </cell>
          <cell r="I413">
            <v>0.190203249917097</v>
          </cell>
          <cell r="J413">
            <v>4.7685003336858305E-7</v>
          </cell>
          <cell r="K413">
            <v>2.6898174369328902E-3</v>
          </cell>
          <cell r="L413">
            <v>0.15770614811283401</v>
          </cell>
          <cell r="M413">
            <v>7.6310616769735299E-7</v>
          </cell>
          <cell r="N413">
            <v>1.84907531658132E-6</v>
          </cell>
          <cell r="O413">
            <v>8.9116275190866505E-5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1.6558730827531154</v>
          </cell>
          <cell r="F414">
            <v>1.6558716447836235</v>
          </cell>
          <cell r="G414">
            <v>1.6558707294351229</v>
          </cell>
          <cell r="H414">
            <v>0.82569251241973107</v>
          </cell>
          <cell r="I414">
            <v>0.5864714280365988</v>
          </cell>
          <cell r="J414">
            <v>0.29865806943126799</v>
          </cell>
          <cell r="K414">
            <v>0.19289264386502097</v>
          </cell>
          <cell r="L414">
            <v>0.18962150634249672</v>
          </cell>
          <cell r="M414">
            <v>0.15774415328060534</v>
          </cell>
          <cell r="N414">
            <v>0.10771831129532151</v>
          </cell>
          <cell r="O414">
            <v>9.1312112649578816E-5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1.0788697388996334E-3</v>
          </cell>
          <cell r="G415">
            <v>1.4488921224661145E-3</v>
          </cell>
          <cell r="H415">
            <v>5.820885347740389</v>
          </cell>
          <cell r="I415">
            <v>9.3407010334061038</v>
          </cell>
          <cell r="J415">
            <v>9.3401454850037915</v>
          </cell>
          <cell r="K415">
            <v>3.5228634015500382</v>
          </cell>
          <cell r="L415">
            <v>0.4236695717129379</v>
          </cell>
          <cell r="M415">
            <v>1.9266386129139497E-3</v>
          </cell>
          <cell r="N415">
            <v>1.9167266268158021E-3</v>
          </cell>
          <cell r="O415">
            <v>1.9177656921250564E-3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3.0424126636969698E-2</v>
          </cell>
          <cell r="G416">
            <v>3.9287267166869602E-2</v>
          </cell>
          <cell r="H416">
            <v>152.69671330816701</v>
          </cell>
          <cell r="I416">
            <v>237.30429652437101</v>
          </cell>
          <cell r="J416">
            <v>231.04570410272501</v>
          </cell>
          <cell r="K416">
            <v>84.910040960436902</v>
          </cell>
          <cell r="L416">
            <v>10.211523010517</v>
          </cell>
          <cell r="M416">
            <v>4.6436930670233703E-2</v>
          </cell>
          <cell r="N416">
            <v>4.6198026389919301E-2</v>
          </cell>
          <cell r="O416">
            <v>4.6223070528142299E-2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1.0788697388996334E-3</v>
          </cell>
          <cell r="G417">
            <v>1.4488921224661145E-3</v>
          </cell>
          <cell r="H417">
            <v>5.820885347740389</v>
          </cell>
          <cell r="I417">
            <v>9.3407010334061038</v>
          </cell>
          <cell r="J417">
            <v>9.3401454850037915</v>
          </cell>
          <cell r="K417">
            <v>3.5228634015500382</v>
          </cell>
          <cell r="L417">
            <v>0.4236695717129379</v>
          </cell>
          <cell r="M417">
            <v>1.9266386129139497E-3</v>
          </cell>
          <cell r="N417">
            <v>1.9167266268158021E-3</v>
          </cell>
          <cell r="O417">
            <v>1.9177656921250564E-3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5.3943486944981682E-4</v>
          </cell>
          <cell r="G418">
            <v>6.965827511856321E-4</v>
          </cell>
          <cell r="H418">
            <v>2.7073885338327393</v>
          </cell>
          <cell r="I418">
            <v>4.2075229880207647</v>
          </cell>
          <cell r="J418">
            <v>4.0965550372823651</v>
          </cell>
          <cell r="K418">
            <v>1.5054971801495887</v>
          </cell>
          <cell r="L418">
            <v>0.18105537252689663</v>
          </cell>
          <cell r="M418">
            <v>8.2334983457861121E-4</v>
          </cell>
          <cell r="N418">
            <v>8.1911394308367518E-4</v>
          </cell>
          <cell r="O418">
            <v>8.1955798808762989E-4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1.25051971859645E-7</v>
          </cell>
          <cell r="F419">
            <v>9.6793205278482194E-5</v>
          </cell>
          <cell r="G419">
            <v>2.72038585059944E-5</v>
          </cell>
          <cell r="H419">
            <v>0.47079453900224599</v>
          </cell>
          <cell r="I419">
            <v>0.285116322456409</v>
          </cell>
          <cell r="J419">
            <v>1.49777889455533E-7</v>
          </cell>
          <cell r="K419">
            <v>3.4087865921909399E-7</v>
          </cell>
          <cell r="L419">
            <v>1.8340139397431099E-7</v>
          </cell>
          <cell r="M419">
            <v>1.8571661755702101E-4</v>
          </cell>
          <cell r="N419">
            <v>3.1826644325161999E-6</v>
          </cell>
          <cell r="O419">
            <v>3.7955535659810702E-5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1.25051971859645E-7</v>
          </cell>
          <cell r="F420">
            <v>9.6888984090519941E-5</v>
          </cell>
          <cell r="G420">
            <v>1.2407391170222312E-4</v>
          </cell>
          <cell r="H420">
            <v>0.47091848505148703</v>
          </cell>
          <cell r="I420">
            <v>0.75595309455766257</v>
          </cell>
          <cell r="J420">
            <v>0.75591082029419332</v>
          </cell>
          <cell r="K420">
            <v>0.28511669287317337</v>
          </cell>
          <cell r="L420">
            <v>4.3809439054977722E-2</v>
          </cell>
          <cell r="M420">
            <v>1.8605805461118004E-4</v>
          </cell>
          <cell r="N420">
            <v>1.8891887157020598E-4</v>
          </cell>
          <cell r="O420">
            <v>2.2668089324149858E-4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4.1667996239216283E-6</v>
          </cell>
          <cell r="E421">
            <v>6.8470018292977545E-6</v>
          </cell>
          <cell r="F421">
            <v>2.0464787156236206E-6</v>
          </cell>
          <cell r="G421">
            <v>3.5748946182408403E-4</v>
          </cell>
          <cell r="H421">
            <v>6.4661339669821463E-4</v>
          </cell>
          <cell r="I421">
            <v>4.2861646942491732E-3</v>
          </cell>
          <cell r="J421">
            <v>7.8948021032305485E-3</v>
          </cell>
          <cell r="K421">
            <v>9.0212719759108963E-3</v>
          </cell>
          <cell r="L421">
            <v>6.0010212038121378E-3</v>
          </cell>
          <cell r="M421">
            <v>3.6002853838337221E-3</v>
          </cell>
          <cell r="N421">
            <v>6.7138674239945175E-3</v>
          </cell>
          <cell r="O421">
            <v>6.3028126737427704E-3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3.3648406743050571E-6</v>
          </cell>
          <cell r="E422">
            <v>6.5741583340451565E-6</v>
          </cell>
          <cell r="F422">
            <v>7.2264261033446724E-6</v>
          </cell>
          <cell r="G422">
            <v>5.8794992530676069E-5</v>
          </cell>
          <cell r="H422">
            <v>2.402192612320832E-5</v>
          </cell>
          <cell r="I422">
            <v>1.2279997679957904E-4</v>
          </cell>
          <cell r="J422">
            <v>2.6145781723445515E-5</v>
          </cell>
          <cell r="K422">
            <v>5.9748538105135108E-5</v>
          </cell>
          <cell r="L422">
            <v>6.8314150287127873E-5</v>
          </cell>
          <cell r="M422">
            <v>3.2359567482022263E-5</v>
          </cell>
          <cell r="N422">
            <v>2.461196314193833E-5</v>
          </cell>
          <cell r="O422">
            <v>8.7250595919662134E-5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/>
          <cell r="H423"/>
          <cell r="I423">
            <v>6.0584580823036561E-6</v>
          </cell>
          <cell r="J423">
            <v>8.8359957712379703E-6</v>
          </cell>
          <cell r="K423">
            <v>1.5093597802500359E-5</v>
          </cell>
          <cell r="L423">
            <v>9.9669498616869375E-6</v>
          </cell>
          <cell r="M423">
            <v>8.4832659493214217E-6</v>
          </cell>
          <cell r="N423">
            <v>1.4171166225580745E-5</v>
          </cell>
          <cell r="O423">
            <v>1.833379684486418E-5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7.5316402982266833E-6</v>
          </cell>
          <cell r="E424">
            <v>1.3643094113762153E-5</v>
          </cell>
          <cell r="F424">
            <v>9.5828644384724404E-6</v>
          </cell>
          <cell r="G424">
            <v>4.1658675478038043E-4</v>
          </cell>
          <cell r="H424">
            <v>6.7132338401015303E-4</v>
          </cell>
          <cell r="I424">
            <v>4.4156197800088032E-3</v>
          </cell>
          <cell r="J424">
            <v>7.9301849094710313E-3</v>
          </cell>
          <cell r="K424">
            <v>9.0964367291551194E-3</v>
          </cell>
          <cell r="L424">
            <v>6.0796371349181233E-3</v>
          </cell>
          <cell r="M424">
            <v>3.6415625312956296E-3</v>
          </cell>
          <cell r="N424">
            <v>6.7529742446136957E-3</v>
          </cell>
          <cell r="O424">
            <v>6.4086917565532413E-3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G425"/>
          <cell r="H425"/>
          <cell r="I425"/>
          <cell r="J425"/>
          <cell r="K425"/>
          <cell r="O425">
            <v>1.42472909708879E-8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G426"/>
          <cell r="O426">
            <v>1.42472909708879E-8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6.7631430712146681E-2</v>
          </cell>
          <cell r="E427">
            <v>8.5490108285093055E-2</v>
          </cell>
          <cell r="F427">
            <v>8.4306603446539133E-2</v>
          </cell>
          <cell r="G427">
            <v>8.5638046153927616E-2</v>
          </cell>
          <cell r="H427">
            <v>8.5650666953432014E-2</v>
          </cell>
          <cell r="I427">
            <v>5.7513224933381249E-2</v>
          </cell>
          <cell r="J427">
            <v>5.7281614219808402E-2</v>
          </cell>
          <cell r="K427">
            <v>8.0442530024018258E-2</v>
          </cell>
          <cell r="L427">
            <v>8.0081946355911093E-2</v>
          </cell>
          <cell r="M427">
            <v>7.9519377971136382E-2</v>
          </cell>
          <cell r="N427">
            <v>1.4635442297903051E-2</v>
          </cell>
          <cell r="O427">
            <v>1.2868166103464219E-3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6.7631430712146681E-2</v>
          </cell>
          <cell r="E428">
            <v>8.5490108285093055E-2</v>
          </cell>
          <cell r="F428">
            <v>8.4306603446539133E-2</v>
          </cell>
          <cell r="G428">
            <v>8.5638046153927616E-2</v>
          </cell>
          <cell r="H428">
            <v>8.5650666953432014E-2</v>
          </cell>
          <cell r="I428">
            <v>5.7513224933381249E-2</v>
          </cell>
          <cell r="J428">
            <v>5.7281614219808402E-2</v>
          </cell>
          <cell r="K428">
            <v>8.0442530024018258E-2</v>
          </cell>
          <cell r="L428">
            <v>8.0081946355911093E-2</v>
          </cell>
          <cell r="M428">
            <v>7.9519377971136382E-2</v>
          </cell>
          <cell r="N428">
            <v>1.4635442297903051E-2</v>
          </cell>
          <cell r="O428">
            <v>1.2868166103464219E-3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2.6229208470124501E-3</v>
          </cell>
          <cell r="F429">
            <v>3.2212712382127201E-8</v>
          </cell>
          <cell r="G429">
            <v>1.3423042454082999E-7</v>
          </cell>
          <cell r="H429">
            <v>8.5533277453543298E-3</v>
          </cell>
          <cell r="I429">
            <v>3.8907848413301102E-3</v>
          </cell>
          <cell r="J429">
            <v>9.8706496871659805E-8</v>
          </cell>
          <cell r="K429">
            <v>8.5532636386223809E-3</v>
          </cell>
          <cell r="L429">
            <v>3.2928550283510701E-3</v>
          </cell>
          <cell r="M429">
            <v>5.9860417629802E-4</v>
          </cell>
          <cell r="N429">
            <v>8.0819706173550897E-3</v>
          </cell>
          <cell r="O429">
            <v>3.7754725976853398E-3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1.2444400824875431E-2</v>
          </cell>
          <cell r="F430">
            <v>1.2444433037587811E-2</v>
          </cell>
          <cell r="G430">
            <v>1.244456726801235E-2</v>
          </cell>
          <cell r="H430">
            <v>1.2444380170497291E-2</v>
          </cell>
          <cell r="I430">
            <v>1.24442280447632E-2</v>
          </cell>
          <cell r="J430">
            <v>1.2444211293181301E-2</v>
          </cell>
          <cell r="K430">
            <v>1.24441471864494E-2</v>
          </cell>
          <cell r="L430">
            <v>1.24440392524231E-2</v>
          </cell>
          <cell r="M430">
            <v>1.24447228432715E-2</v>
          </cell>
          <cell r="N430">
            <v>1.2444520203529799E-2</v>
          </cell>
          <cell r="O430">
            <v>1.2456047391338401E-2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1.2473878244698814E-3</v>
          </cell>
          <cell r="G431">
            <v>1.3253148286334118E-3</v>
          </cell>
          <cell r="H431">
            <v>0.40333552085909252</v>
          </cell>
          <cell r="I431">
            <v>0.41603290787275149</v>
          </cell>
          <cell r="J431">
            <v>0.41750977716647891</v>
          </cell>
          <cell r="K431">
            <v>1.0186112289620738E-2</v>
          </cell>
          <cell r="L431">
            <v>1.0380228614238531</v>
          </cell>
          <cell r="M431">
            <v>2.14530419084574</v>
          </cell>
          <cell r="N431">
            <v>3.3381503750188268</v>
          </cell>
          <cell r="O431">
            <v>4.623171930290547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3.5531653181869398E-2</v>
          </cell>
          <cell r="G432">
            <v>3.6641057026923801E-2</v>
          </cell>
          <cell r="H432">
            <v>10.832439703072801</v>
          </cell>
          <cell r="I432">
            <v>10.8630814833441</v>
          </cell>
          <cell r="J432">
            <v>10.607005149634899</v>
          </cell>
          <cell r="K432">
            <v>0.25197225137482898</v>
          </cell>
          <cell r="L432">
            <v>25.677407624695299</v>
          </cell>
          <cell r="M432">
            <v>53.068051036710401</v>
          </cell>
          <cell r="N432">
            <v>82.575298750465805</v>
          </cell>
          <cell r="O432">
            <v>114.362674065082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1.2473878244698814E-3</v>
          </cell>
          <cell r="G433">
            <v>1.3253148286334118E-3</v>
          </cell>
          <cell r="H433">
            <v>0.40333552085909252</v>
          </cell>
          <cell r="I433">
            <v>0.41603290787275149</v>
          </cell>
          <cell r="J433">
            <v>0.41750977716647891</v>
          </cell>
          <cell r="K433">
            <v>1.0186112289620738E-2</v>
          </cell>
          <cell r="L433">
            <v>1.0380228614238531</v>
          </cell>
          <cell r="M433">
            <v>2.14530419084574</v>
          </cell>
          <cell r="N433">
            <v>3.3381503750188268</v>
          </cell>
          <cell r="O433">
            <v>4.623171930290547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6.2999385074236482E-4</v>
          </cell>
          <cell r="G434">
            <v>6.4966413168304467E-4</v>
          </cell>
          <cell r="H434">
            <v>0.19206453374242505</v>
          </cell>
          <cell r="I434">
            <v>0.19260782771886625</v>
          </cell>
          <cell r="J434">
            <v>0.18806746719210751</v>
          </cell>
          <cell r="K434">
            <v>4.4675931094827811E-3</v>
          </cell>
          <cell r="L434">
            <v>0.45527318483502349</v>
          </cell>
          <cell r="M434">
            <v>0.94092289072181667</v>
          </cell>
          <cell r="N434">
            <v>1.4641010416749249</v>
          </cell>
          <cell r="O434">
            <v>2.0277069869695383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5.4014392043853796E-7</v>
          </cell>
          <cell r="E435">
            <v>2.55069066056973E-5</v>
          </cell>
          <cell r="F435">
            <v>7.4321604497420106E-5</v>
          </cell>
          <cell r="G435">
            <v>2.7288664900628901E-6</v>
          </cell>
          <cell r="H435">
            <v>3.1229665235867701E-2</v>
          </cell>
          <cell r="I435">
            <v>1.04812826242375E-3</v>
          </cell>
          <cell r="J435">
            <v>1.0569463374577E-6</v>
          </cell>
          <cell r="K435">
            <v>1.28988064816333E-6</v>
          </cell>
          <cell r="L435">
            <v>8.0441877652211197E-2</v>
          </cell>
          <cell r="M435">
            <v>8.6114241194582095E-2</v>
          </cell>
          <cell r="N435">
            <v>0.118080847200018</v>
          </cell>
          <cell r="O435">
            <v>0.155638862874973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5.4014392043853796E-7</v>
          </cell>
          <cell r="E436">
            <v>2.5966143841571475E-5</v>
          </cell>
          <cell r="F436">
            <v>1.0023575422836773E-4</v>
          </cell>
          <cell r="G436">
            <v>1.029283332087138E-4</v>
          </cell>
          <cell r="H436">
            <v>3.1319269380140242E-2</v>
          </cell>
          <cell r="I436">
            <v>3.2295300990102749E-2</v>
          </cell>
          <cell r="J436">
            <v>3.2278657682438476E-2</v>
          </cell>
          <cell r="K436">
            <v>1.0493951249462711E-3</v>
          </cell>
          <cell r="L436">
            <v>8.0604475722259691E-2</v>
          </cell>
          <cell r="M436">
            <v>0.1665569628427401</v>
          </cell>
          <cell r="N436">
            <v>0.25913541193436607</v>
          </cell>
          <cell r="O436">
            <v>0.35983325982866143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4.9781506514800964E-6</v>
          </cell>
          <cell r="E437">
            <v>1.9425520526128864E-3</v>
          </cell>
          <cell r="F437">
            <v>1.8966141791950527E-3</v>
          </cell>
          <cell r="G437">
            <v>2.4745330015217402E-4</v>
          </cell>
          <cell r="H437">
            <v>1.2150854452142508E-4</v>
          </cell>
          <cell r="I437">
            <v>5.1945276900244722E-4</v>
          </cell>
          <cell r="J437">
            <v>6.7227920254362165E-6</v>
          </cell>
          <cell r="K437">
            <v>1.2026994900083124E-5</v>
          </cell>
          <cell r="L437">
            <v>8.5947758918370092E-5</v>
          </cell>
          <cell r="M437">
            <v>2.3698440884060213E-5</v>
          </cell>
          <cell r="N437">
            <v>4.2223924801217502E-6</v>
          </cell>
          <cell r="O437">
            <v>8.7964543850393648E-5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5.0885080149440082E-6</v>
          </cell>
          <cell r="G438">
            <v>1.2092205838827032E-5</v>
          </cell>
          <cell r="H438">
            <v>2.160528793037097E-5</v>
          </cell>
          <cell r="I438">
            <v>1.554613393260461E-5</v>
          </cell>
          <cell r="J438">
            <v>5.046721564525917E-6</v>
          </cell>
          <cell r="K438">
            <v>6.9143907039986307E-6</v>
          </cell>
          <cell r="L438">
            <v>1.3731903646555044E-6</v>
          </cell>
          <cell r="M438">
            <v>1.1326737588561257E-5</v>
          </cell>
          <cell r="N438">
            <v>4.6360810629523739E-6</v>
          </cell>
          <cell r="O438">
            <v>1.0213713938182023E-5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5.268019557478261E-6</v>
          </cell>
          <cell r="E439">
            <v>2.5833467891126912E-3</v>
          </cell>
          <cell r="F439">
            <v>1.5766968754157153E-2</v>
          </cell>
          <cell r="G439">
            <v>1.6571712593899376E-2</v>
          </cell>
          <cell r="H439">
            <v>1.6725532965829865E-2</v>
          </cell>
          <cell r="I439">
            <v>9.2214602156825299E-3</v>
          </cell>
          <cell r="J439">
            <v>2.9492563005567092E-6</v>
          </cell>
          <cell r="K439"/>
          <cell r="L439">
            <v>9.9807713727866564E-4</v>
          </cell>
          <cell r="M439">
            <v>4.9190282077626376E-3</v>
          </cell>
          <cell r="N439">
            <v>1.8219550469144037E-3</v>
          </cell>
          <cell r="O439">
            <v>3.2937227071668006E-3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1.0246170208958366E-5</v>
          </cell>
          <cell r="E440">
            <v>4.5264714559839266E-3</v>
          </cell>
          <cell r="F440">
            <v>1.7669130249451249E-2</v>
          </cell>
          <cell r="G440">
            <v>1.6831583458309447E-2</v>
          </cell>
          <cell r="H440">
            <v>1.6869006616987491E-2</v>
          </cell>
          <cell r="I440">
            <v>9.7568163899972773E-3</v>
          </cell>
          <cell r="J440">
            <v>1.4718769890518849E-5</v>
          </cell>
          <cell r="K440">
            <v>1.894138560408176E-5</v>
          </cell>
          <cell r="L440">
            <v>1.0864627909850867E-3</v>
          </cell>
          <cell r="M440">
            <v>4.9544784816094164E-3</v>
          </cell>
          <cell r="N440">
            <v>1.8313708020869927E-3</v>
          </cell>
          <cell r="O440">
            <v>3.3923141525148749E-3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0.52862847590985351</v>
          </cell>
          <cell r="F441">
            <v>2.0792728692479217</v>
          </cell>
          <cell r="G441">
            <v>4.2145620508237549</v>
          </cell>
          <cell r="H441">
            <v>4.2145636988014941</v>
          </cell>
          <cell r="I441">
            <v>4.2145661321281516</v>
          </cell>
          <cell r="J441">
            <v>5.4945017351837677</v>
          </cell>
          <cell r="K441">
            <v>8.6472957282414527</v>
          </cell>
          <cell r="L441">
            <v>10.890828618029795</v>
          </cell>
          <cell r="M441">
            <v>11.600558377449635</v>
          </cell>
          <cell r="N441">
            <v>11.600573489150031</v>
          </cell>
          <cell r="O441">
            <v>11.600582517248778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0.16248826103786504</v>
          </cell>
          <cell r="F442">
            <v>0.62378186077437625</v>
          </cell>
          <cell r="G442">
            <v>1.2157390531222336</v>
          </cell>
          <cell r="H442">
            <v>1.1761573112934385</v>
          </cell>
          <cell r="I442">
            <v>1.139071927602203</v>
          </cell>
          <cell r="J442">
            <v>1.4459215092588853</v>
          </cell>
          <cell r="K442">
            <v>2.2172553149337055</v>
          </cell>
          <cell r="L442">
            <v>2.7925201584691774</v>
          </cell>
          <cell r="M442">
            <v>2.9745021480640128</v>
          </cell>
          <cell r="N442">
            <v>2.9745060228589808</v>
          </cell>
          <cell r="O442">
            <v>2.9745083377560952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0.52862847590985351</v>
          </cell>
          <cell r="F443">
            <v>2.0792728692479217</v>
          </cell>
          <cell r="G443">
            <v>4.2145620508237549</v>
          </cell>
          <cell r="H443">
            <v>4.2145636988014941</v>
          </cell>
          <cell r="I443">
            <v>4.2145661321281516</v>
          </cell>
          <cell r="J443">
            <v>5.4945017351837677</v>
          </cell>
          <cell r="K443">
            <v>8.6472957282414527</v>
          </cell>
          <cell r="L443">
            <v>10.890828618029795</v>
          </cell>
          <cell r="M443">
            <v>11.600558377449635</v>
          </cell>
          <cell r="N443">
            <v>11.600573489150031</v>
          </cell>
          <cell r="O443">
            <v>11.600582517248778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4.1162356344132199E-2</v>
          </cell>
          <cell r="F444">
            <v>0.12036329842789099</v>
          </cell>
          <cell r="G444">
            <v>0.168379997164714</v>
          </cell>
          <cell r="H444">
            <v>1.7325279410864401E-2</v>
          </cell>
          <cell r="I444">
            <v>0.149620514176035</v>
          </cell>
          <cell r="J444">
            <v>0.25954836632101602</v>
          </cell>
          <cell r="K444">
            <v>0.26207855603255797</v>
          </cell>
          <cell r="L444">
            <v>0.33514554767448201</v>
          </cell>
          <cell r="M444">
            <v>0.303260055773798</v>
          </cell>
          <cell r="N444">
            <v>0.32189131424433798</v>
          </cell>
          <cell r="O444">
            <v>0.27533819093255901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4.1162356344132199E-2</v>
          </cell>
          <cell r="F445">
            <v>0.16152559054953849</v>
          </cell>
          <cell r="G445">
            <v>0.32990535969724</v>
          </cell>
          <cell r="H445">
            <v>0.32715734367872368</v>
          </cell>
          <cell r="I445">
            <v>0.32856763350783869</v>
          </cell>
          <cell r="J445">
            <v>0.42649397708860315</v>
          </cell>
          <cell r="K445">
            <v>0.67124712000437581</v>
          </cell>
          <cell r="L445">
            <v>0.8453729908349501</v>
          </cell>
          <cell r="M445">
            <v>0.9004838323897052</v>
          </cell>
          <cell r="N445">
            <v>0.90047055675422805</v>
          </cell>
          <cell r="O445">
            <v>0.9004892101886367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9.9865509191959627E-4</v>
          </cell>
          <cell r="H446">
            <v>8.0903663149462446</v>
          </cell>
          <cell r="I446">
            <v>9.8345936036364474</v>
          </cell>
          <cell r="J446">
            <v>4.8657248372633468</v>
          </cell>
          <cell r="K446">
            <v>4.8657003594074624</v>
          </cell>
          <cell r="L446">
            <v>0.87720713507184034</v>
          </cell>
          <cell r="M446">
            <v>0.11717553072169362</v>
          </cell>
          <cell r="N446">
            <v>0.10654467552312731</v>
          </cell>
          <cell r="O446">
            <v>0.18554893338606934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9.9865509191959627E-4</v>
          </cell>
          <cell r="H447">
            <v>8.0903663149462446</v>
          </cell>
          <cell r="I447">
            <v>9.8345936036364474</v>
          </cell>
          <cell r="J447">
            <v>4.8657248372633468</v>
          </cell>
          <cell r="K447">
            <v>4.8657003594074624</v>
          </cell>
          <cell r="L447">
            <v>0.87720713507184034</v>
          </cell>
          <cell r="M447">
            <v>0.11717553072169362</v>
          </cell>
          <cell r="N447">
            <v>0.10654467552312731</v>
          </cell>
          <cell r="O447">
            <v>0.18554893338606934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1.18282500647481E-4</v>
          </cell>
          <cell r="H448">
            <v>0.35954710800182799</v>
          </cell>
          <cell r="I448">
            <v>0.27100036433293601</v>
          </cell>
          <cell r="J448">
            <v>0.17143511958233601</v>
          </cell>
          <cell r="K448">
            <v>8.0089418660881002E-7</v>
          </cell>
          <cell r="L448">
            <v>4.56603674502889E-3</v>
          </cell>
          <cell r="M448">
            <v>6.6523193283850096E-4</v>
          </cell>
          <cell r="N448">
            <v>3.6379774550512199E-3</v>
          </cell>
          <cell r="O448">
            <v>2.9073713034664401E-3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1.18282500647481E-4</v>
          </cell>
          <cell r="H449">
            <v>0.359636905961912</v>
          </cell>
          <cell r="I449">
            <v>0.34650415603190698</v>
          </cell>
          <cell r="J449">
            <v>0.17143511958233601</v>
          </cell>
          <cell r="K449">
            <v>0.17143592047652301</v>
          </cell>
          <cell r="L449">
            <v>3.0907985084426201E-2</v>
          </cell>
          <cell r="M449">
            <v>4.1316854075959903E-3</v>
          </cell>
          <cell r="N449">
            <v>3.7558046144102598E-3</v>
          </cell>
          <cell r="O449">
            <v>6.54534875851767E-3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6.3228325970993496E-8</v>
          </cell>
          <cell r="E450">
            <v>0.80298811863962061</v>
          </cell>
          <cell r="F450">
            <v>0.77216732878745908</v>
          </cell>
          <cell r="G450">
            <v>0.56517439859695362</v>
          </cell>
          <cell r="H450">
            <v>0.49991876217185022</v>
          </cell>
          <cell r="I450">
            <v>0.33347833828318474</v>
          </cell>
          <cell r="J450">
            <v>0.18279482362328864</v>
          </cell>
          <cell r="K450">
            <v>0.30407008889154669</v>
          </cell>
          <cell r="L450">
            <v>0.37796758020413418</v>
          </cell>
          <cell r="M450">
            <v>0.42276857008959084</v>
          </cell>
          <cell r="N450">
            <v>0.28183867317282713</v>
          </cell>
          <cell r="O450">
            <v>7.3841148188151337E-2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6.97050647138233E-8</v>
          </cell>
          <cell r="E451">
            <v>0.80301907008413387</v>
          </cell>
          <cell r="F451">
            <v>0.77220089052718999</v>
          </cell>
          <cell r="G451">
            <v>0.56519920468863372</v>
          </cell>
          <cell r="H451">
            <v>0.4999380516134031</v>
          </cell>
          <cell r="I451">
            <v>0.33349365772972922</v>
          </cell>
          <cell r="J451">
            <v>0.18280337477023845</v>
          </cell>
          <cell r="K451">
            <v>0.30408338366211246</v>
          </cell>
          <cell r="L451">
            <v>0.37798186201408096</v>
          </cell>
          <cell r="M451">
            <v>0.42278712185194528</v>
          </cell>
          <cell r="N451">
            <v>0.28185232478591205</v>
          </cell>
          <cell r="O451">
            <v>7.3845905121876429E-2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5.4250816889464303E-3</v>
          </cell>
          <cell r="E452">
            <v>7.1477193459449195E-2</v>
          </cell>
          <cell r="F452">
            <v>2.56156698107724E-5</v>
          </cell>
          <cell r="G452">
            <v>1.8840885813452099E-5</v>
          </cell>
          <cell r="H452">
            <v>1.40753449733099E-2</v>
          </cell>
          <cell r="I452">
            <v>1.7696075623261101E-2</v>
          </cell>
          <cell r="J452">
            <v>4.8208543964420399E-5</v>
          </cell>
          <cell r="K452">
            <v>1.5637218840256002E-2</v>
          </cell>
          <cell r="L452">
            <v>1.8260555129056399E-2</v>
          </cell>
          <cell r="M452">
            <v>1.5742879446201501E-2</v>
          </cell>
          <cell r="N452">
            <v>1.53465773736801E-3</v>
          </cell>
          <cell r="O452">
            <v>7.0874265373991702E-5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5.4250816889464303E-3</v>
          </cell>
          <cell r="E453">
            <v>7.6894330136140124E-2</v>
          </cell>
          <cell r="F453">
            <v>7.6893916264166862E-2</v>
          </cell>
          <cell r="G453">
            <v>6.9428058509103968E-2</v>
          </cell>
          <cell r="H453">
            <v>4.9353163763375701E-2</v>
          </cell>
          <cell r="I453">
            <v>3.1770777780752033E-2</v>
          </cell>
          <cell r="J453">
            <v>2.1255508884476103E-2</v>
          </cell>
          <cell r="K453">
            <v>3.3282794470146919E-2</v>
          </cell>
          <cell r="L453">
            <v>3.6439453972232791E-2</v>
          </cell>
          <cell r="M453">
            <v>4.9463270561435124E-2</v>
          </cell>
          <cell r="N453">
            <v>3.2341762636559461E-2</v>
          </cell>
          <cell r="O453">
            <v>1.1030373377520712E-2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5.6121901447533896E-4</v>
          </cell>
          <cell r="H454">
            <v>8.3771844364816616E-4</v>
          </cell>
          <cell r="I454">
            <v>6.2470472548330439E-3</v>
          </cell>
          <cell r="J454">
            <v>8.4129158358625389E-3</v>
          </cell>
          <cell r="K454">
            <v>3.1255102582144131E-3</v>
          </cell>
          <cell r="L454">
            <v>2.6486822464818274E-3</v>
          </cell>
          <cell r="M454">
            <v>5.2322857810020865E-3</v>
          </cell>
          <cell r="N454">
            <v>2.1780553473487426E-3</v>
          </cell>
          <cell r="O454">
            <v>3.680095895302514E-3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5.6688789340943353E-4</v>
          </cell>
          <cell r="H455">
            <v>8.4618024610925882E-4</v>
          </cell>
          <cell r="I455">
            <v>6.310148742255591E-3</v>
          </cell>
          <cell r="J455">
            <v>8.4978947836995312E-3</v>
          </cell>
          <cell r="K455">
            <v>3.1570810689034445E-3</v>
          </cell>
          <cell r="L455">
            <v>2.6754366126079069E-3</v>
          </cell>
          <cell r="M455">
            <v>5.2851371525273576E-3</v>
          </cell>
          <cell r="N455">
            <v>2.2000559064128725E-3</v>
          </cell>
          <cell r="O455">
            <v>3.7172685811136508E-3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5.6121901447533896E-4</v>
          </cell>
          <cell r="H456">
            <v>8.3771844364816616E-4</v>
          </cell>
          <cell r="I456">
            <v>6.2470472548330439E-3</v>
          </cell>
          <cell r="J456">
            <v>8.4129158358625389E-3</v>
          </cell>
          <cell r="K456">
            <v>3.1255102582144131E-3</v>
          </cell>
          <cell r="L456">
            <v>2.6486822464818274E-3</v>
          </cell>
          <cell r="M456">
            <v>5.2322857810020865E-3</v>
          </cell>
          <cell r="N456">
            <v>2.1780553473487426E-3</v>
          </cell>
          <cell r="O456">
            <v>3.680095895302514E-3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6.5483527451625206E-5</v>
          </cell>
          <cell r="H457">
            <v>8.7920038050725004E-5</v>
          </cell>
          <cell r="I457">
            <v>4.9867146389702801E-4</v>
          </cell>
          <cell r="J457">
            <v>4.9437157863024795E-4</v>
          </cell>
          <cell r="K457">
            <v>2.7464056862596699E-4</v>
          </cell>
          <cell r="L457">
            <v>1.64085176372142E-4</v>
          </cell>
          <cell r="M457">
            <v>3.3507228758741201E-4</v>
          </cell>
          <cell r="N457">
            <v>1.7818302633535601E-4</v>
          </cell>
          <cell r="O457">
            <v>3.2653901256603901E-4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6.5483527451625206E-5</v>
          </cell>
          <cell r="H458">
            <v>1.1078705395841691E-4</v>
          </cell>
          <cell r="I458">
            <v>5.5312642569131914E-4</v>
          </cell>
          <cell r="J458">
            <v>6.8125995106029717E-4</v>
          </cell>
          <cell r="K458">
            <v>4.1470895509231889E-4</v>
          </cell>
          <cell r="L458">
            <v>2.6353786748391499E-4</v>
          </cell>
          <cell r="M458">
            <v>4.3882213344948899E-4</v>
          </cell>
          <cell r="N458">
            <v>2.8144791359213802E-4</v>
          </cell>
          <cell r="O458">
            <v>4.3644976162187396E-4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77.130034444764803</v>
          </cell>
          <cell r="H459">
            <v>77.659568671916603</v>
          </cell>
          <cell r="I459">
            <v>78.127545789073338</v>
          </cell>
          <cell r="J459">
            <v>78.429892796661278</v>
          </cell>
          <cell r="K459">
            <v>78.732239804249261</v>
          </cell>
          <cell r="L459">
            <v>78.176111803446162</v>
          </cell>
          <cell r="M459">
            <v>80.407440059609044</v>
          </cell>
          <cell r="N459">
            <v>77.870207574025486</v>
          </cell>
          <cell r="O459">
            <v>77.650484572634625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4.8456219522536445E-3</v>
          </cell>
          <cell r="G460">
            <v>2.4973528916337638E-3</v>
          </cell>
          <cell r="H460">
            <v>2.057688879792895E-3</v>
          </cell>
          <cell r="I460">
            <v>2.3104992201311343</v>
          </cell>
          <cell r="J460">
            <v>2.3076413988465916</v>
          </cell>
          <cell r="K460">
            <v>0.10380362272096463</v>
          </cell>
          <cell r="L460">
            <v>2.8598090536198214E-2</v>
          </cell>
          <cell r="M460">
            <v>1.3571265439401762E-2</v>
          </cell>
          <cell r="N460">
            <v>1.3482974185066573E-2</v>
          </cell>
          <cell r="O460">
            <v>1.3416292336021797E-2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61.718507697610121</v>
          </cell>
          <cell r="E461">
            <v>58.487744296387994</v>
          </cell>
          <cell r="F461">
            <v>58.052818041669788</v>
          </cell>
          <cell r="G461">
            <v>55.660954908538585</v>
          </cell>
          <cell r="H461">
            <v>52.261850966691171</v>
          </cell>
          <cell r="I461">
            <v>50.573770055267261</v>
          </cell>
          <cell r="J461">
            <v>48.495242548836877</v>
          </cell>
          <cell r="K461">
            <v>47.978496141418134</v>
          </cell>
          <cell r="L461">
            <v>47.404141574698919</v>
          </cell>
          <cell r="M461">
            <v>48.999434354128603</v>
          </cell>
          <cell r="N461">
            <v>46.657581765929862</v>
          </cell>
          <cell r="O461">
            <v>46.413434657928327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1.4007907164191231</v>
          </cell>
          <cell r="F462">
            <v>3.5968141905459388</v>
          </cell>
          <cell r="G462">
            <v>5.9706980946301913</v>
          </cell>
          <cell r="H462">
            <v>8.164827723010875</v>
          </cell>
          <cell r="I462">
            <v>8.154952684661982</v>
          </cell>
          <cell r="J462">
            <v>10.574826370129951</v>
          </cell>
          <cell r="K462">
            <v>13.125248610038613</v>
          </cell>
          <cell r="L462">
            <v>13.18388265553773</v>
          </cell>
          <cell r="M462">
            <v>13.215986351563137</v>
          </cell>
          <cell r="N462">
            <v>13.170123191765613</v>
          </cell>
          <cell r="O462">
            <v>13.19168643138199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4.0435971918395781</v>
          </cell>
          <cell r="F463">
            <v>4.0435996490127639</v>
          </cell>
          <cell r="G463">
            <v>4.2842763796424448</v>
          </cell>
          <cell r="H463">
            <v>6.019165992219814</v>
          </cell>
          <cell r="I463">
            <v>6.0191787435141437</v>
          </cell>
          <cell r="J463">
            <v>6.0192187886212709</v>
          </cell>
          <cell r="K463">
            <v>6.0618770368867976</v>
          </cell>
          <cell r="L463">
            <v>6.1043677437635679</v>
          </cell>
          <cell r="M463">
            <v>6.116805525857405</v>
          </cell>
          <cell r="N463">
            <v>6.1167354275537713</v>
          </cell>
          <cell r="O463">
            <v>6.1168128420466932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9.8138939590914127</v>
          </cell>
          <cell r="E464">
            <v>10.335083353407567</v>
          </cell>
          <cell r="F464">
            <v>10.311063849512413</v>
          </cell>
          <cell r="G464">
            <v>11.126029581880152</v>
          </cell>
          <cell r="H464">
            <v>11.126092586754929</v>
          </cell>
          <cell r="I464">
            <v>11.011812921427707</v>
          </cell>
          <cell r="J464">
            <v>10.975866632815912</v>
          </cell>
          <cell r="K464">
            <v>11.382551202772049</v>
          </cell>
          <cell r="L464">
            <v>11.375151773204305</v>
          </cell>
          <cell r="M464">
            <v>11.98231069300644</v>
          </cell>
          <cell r="N464">
            <v>11.89781642026262</v>
          </cell>
          <cell r="O464">
            <v>11.914063120831333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6.7639834149385583E-2</v>
          </cell>
          <cell r="E465">
            <v>8.5501491363231305E-2</v>
          </cell>
          <cell r="F465">
            <v>8.4267430027908749E-2</v>
          </cell>
          <cell r="G465">
            <v>8.5608519103891778E-2</v>
          </cell>
          <cell r="H465">
            <v>8.5615288874078238E-2</v>
          </cell>
          <cell r="I465">
            <v>5.7387774705047634E-2</v>
          </cell>
          <cell r="J465">
            <v>5.7180441555181268E-2</v>
          </cell>
          <cell r="K465">
            <v>8.0414556122031536E-2</v>
          </cell>
          <cell r="L465">
            <v>8.0036930547238233E-2</v>
          </cell>
          <cell r="M465">
            <v>7.9486479552406106E-2</v>
          </cell>
          <cell r="N465">
            <v>1.4537384834375474E-2</v>
          </cell>
          <cell r="O465">
            <v>1.2350171478006189E-3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2.6164524968415017E-4</v>
          </cell>
          <cell r="F466">
            <v>5.0496487762096613E-4</v>
          </cell>
          <cell r="G466">
            <v>5.0431107645377551E-4</v>
          </cell>
          <cell r="H466">
            <v>5.0495093932091564E-4</v>
          </cell>
          <cell r="I466">
            <v>3.1216305031368335E-4</v>
          </cell>
          <cell r="L466">
            <v>3.569482348417056E-4</v>
          </cell>
          <cell r="M466">
            <v>5.6792505261139467E-4</v>
          </cell>
          <cell r="N466">
            <v>4.6827178957993261E-4</v>
          </cell>
          <cell r="O466">
            <v>9.9304737346722172E-4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2.6166222091580395E-4</v>
          </cell>
          <cell r="F467">
            <v>5.0516594422096977E-4</v>
          </cell>
          <cell r="G467">
            <v>5.0447980425530478E-4</v>
          </cell>
          <cell r="H467">
            <v>5.0510661425705956E-4</v>
          </cell>
          <cell r="I467">
            <v>3.1219683573442257E-4</v>
          </cell>
          <cell r="L467">
            <v>3.5660276209816352E-4</v>
          </cell>
          <cell r="M467">
            <v>5.673135219602482E-4</v>
          </cell>
          <cell r="N467">
            <v>4.675616631366835E-4</v>
          </cell>
          <cell r="O467">
            <v>9.8842136581349404E-4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5.2330747059995352E-4</v>
          </cell>
          <cell r="F468">
            <v>1.0084618343093742E-3</v>
          </cell>
          <cell r="G468">
            <v>1.0077611455671499E-3</v>
          </cell>
          <cell r="H468">
            <v>1.008493584705879E-3</v>
          </cell>
          <cell r="I468">
            <v>6.2106898540969526E-4</v>
          </cell>
          <cell r="L468">
            <v>7.1355099693986895E-4</v>
          </cell>
          <cell r="M468">
            <v>1.1352385745716424E-3</v>
          </cell>
          <cell r="N468">
            <v>9.3583345271661621E-4</v>
          </cell>
          <cell r="O468">
            <v>1.9814687392807166E-3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1.4438436460616672E-4</v>
          </cell>
          <cell r="G469">
            <v>4.9321720980257343E-4</v>
          </cell>
          <cell r="H469">
            <v>0.27559074323144489</v>
          </cell>
          <cell r="I469">
            <v>0.53428900209090746</v>
          </cell>
          <cell r="J469">
            <v>0.5165021903143151</v>
          </cell>
          <cell r="K469">
            <v>0.24124542473344293</v>
          </cell>
          <cell r="L469">
            <v>4.3414298844416451E-4</v>
          </cell>
          <cell r="M469">
            <v>1.0455504230367597E-4</v>
          </cell>
          <cell r="N469">
            <v>9.7355489506136938E-5</v>
          </cell>
          <cell r="O469">
            <v>9.0215038398846144E-5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1.4634920368934113E-4</v>
          </cell>
          <cell r="G470">
            <v>4.9239882464238412E-4</v>
          </cell>
          <cell r="H470">
            <v>0.27560703760574512</v>
          </cell>
          <cell r="I470">
            <v>0.53431637912565955</v>
          </cell>
          <cell r="J470">
            <v>0.51653053515821923</v>
          </cell>
          <cell r="K470">
            <v>0.24125945865311599</v>
          </cell>
          <cell r="L470">
            <v>4.3547090879554183E-4</v>
          </cell>
          <cell r="M470">
            <v>1.0702170838482037E-4</v>
          </cell>
          <cell r="N470">
            <v>9.8724559005939654E-5</v>
          </cell>
          <cell r="O470">
            <v>9.6117499334990377E-5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7.9133699537309497E-6</v>
          </cell>
          <cell r="E471">
            <v>1.87130722449004E-6</v>
          </cell>
          <cell r="F471">
            <v>4.7696572280743402E-5</v>
          </cell>
          <cell r="G471">
            <v>8.3598762008461696E-5</v>
          </cell>
          <cell r="H471">
            <v>3.7151201689342501E-2</v>
          </cell>
          <cell r="I471">
            <v>2.79185562412184E-2</v>
          </cell>
          <cell r="J471">
            <v>5.5892324983397702E-5</v>
          </cell>
          <cell r="K471">
            <v>9.0615485055727706E-5</v>
          </cell>
          <cell r="L471">
            <v>4.3455364807600798E-5</v>
          </cell>
          <cell r="M471">
            <v>3.05240112840284E-5</v>
          </cell>
          <cell r="N471">
            <v>3.38268275220574E-5</v>
          </cell>
          <cell r="O471">
            <v>3.9295779952832302E-5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7.9133699537309497E-6</v>
          </cell>
          <cell r="E472">
            <v>8.965821944410056E-8</v>
          </cell>
          <cell r="F472">
            <v>4.6758837537054997E-5</v>
          </cell>
          <cell r="G472">
            <v>1.2572173229879259E-4</v>
          </cell>
          <cell r="H472">
            <v>3.7258659907714757E-2</v>
          </cell>
          <cell r="I472">
            <v>6.511871123631835E-2</v>
          </cell>
          <cell r="J472">
            <v>6.5045383188089681E-2</v>
          </cell>
          <cell r="K472">
            <v>2.7911564304206753E-2</v>
          </cell>
          <cell r="L472">
            <v>1.2122091503302939E-4</v>
          </cell>
          <cell r="M472">
            <v>5.0440479681317018E-5</v>
          </cell>
          <cell r="N472">
            <v>5.0887114114924503E-5</v>
          </cell>
          <cell r="O472">
            <v>5.9712018702193291E-5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0.43672609103907251</v>
          </cell>
          <cell r="E473">
            <v>0.55206530508318263</v>
          </cell>
          <cell r="F473">
            <v>2.7332898152679883</v>
          </cell>
          <cell r="G473">
            <v>6.9049548509732102</v>
          </cell>
          <cell r="H473">
            <v>8.345497363777465</v>
          </cell>
          <cell r="I473">
            <v>8.3454981784173388</v>
          </cell>
          <cell r="J473">
            <v>8.3454987810286383</v>
          </cell>
          <cell r="K473">
            <v>8.3455001475511175</v>
          </cell>
          <cell r="L473">
            <v>8.3455027410503941</v>
          </cell>
          <cell r="M473">
            <v>9.8926838455174053</v>
          </cell>
          <cell r="N473">
            <v>9.8926889465020196</v>
          </cell>
          <cell r="O473">
            <v>9.8932415117065737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0.43672609103907251</v>
          </cell>
          <cell r="E474">
            <v>0.55206530508318263</v>
          </cell>
          <cell r="F474">
            <v>2.7332898152679883</v>
          </cell>
          <cell r="G474">
            <v>6.9049548509732102</v>
          </cell>
          <cell r="H474">
            <v>8.345497363777465</v>
          </cell>
          <cell r="I474">
            <v>8.3454981784173388</v>
          </cell>
          <cell r="J474">
            <v>8.3454987810286383</v>
          </cell>
          <cell r="K474">
            <v>8.3455001475511175</v>
          </cell>
          <cell r="L474">
            <v>8.3455027410503941</v>
          </cell>
          <cell r="M474">
            <v>9.8926838455174053</v>
          </cell>
          <cell r="N474">
            <v>9.8926889465020196</v>
          </cell>
          <cell r="O474">
            <v>9.8932415117065737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7.3022473898564264E-5</v>
          </cell>
          <cell r="H475">
            <v>1.4793913782739173E-4</v>
          </cell>
          <cell r="I475">
            <v>8.8989929631402853E-4</v>
          </cell>
          <cell r="J475">
            <v>1.591100468941765E-3</v>
          </cell>
          <cell r="K475">
            <v>1.8850546291323772E-3</v>
          </cell>
          <cell r="L475">
            <v>1.2499086791561856E-3</v>
          </cell>
          <cell r="M475">
            <v>7.7005106653829018E-4</v>
          </cell>
          <cell r="N475">
            <v>1.3925725628855239E-3</v>
          </cell>
          <cell r="O475">
            <v>1.365927613942323E-3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1.1481315004266093E-4</v>
          </cell>
          <cell r="H476">
            <v>1.4801538583548244E-4</v>
          </cell>
          <cell r="I476">
            <v>8.9012388590371013E-4</v>
          </cell>
          <cell r="J476">
            <v>1.5912626369070165E-3</v>
          </cell>
          <cell r="K476">
            <v>1.8702400159342309E-3</v>
          </cell>
          <cell r="L476">
            <v>1.2481707834700094E-3</v>
          </cell>
          <cell r="M476">
            <v>7.6981059189969083E-4</v>
          </cell>
          <cell r="N476">
            <v>1.3912530343717804E-3</v>
          </cell>
          <cell r="O476">
            <v>1.3577630000780516E-3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1.87129169586671E-4</v>
          </cell>
          <cell r="H477">
            <v>2.9485899921414215E-4</v>
          </cell>
          <cell r="I477">
            <v>1.7784197099977518E-3</v>
          </cell>
          <cell r="J477">
            <v>3.1801521977899475E-3</v>
          </cell>
          <cell r="K477">
            <v>3.7520392334530646E-3</v>
          </cell>
          <cell r="L477">
            <v>2.4966042604854044E-3</v>
          </cell>
          <cell r="M477">
            <v>1.5370123577111848E-3</v>
          </cell>
          <cell r="N477">
            <v>2.7816844730858947E-3</v>
          </cell>
          <cell r="O477">
            <v>2.7205610229496979E-3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1522.1010821285599</v>
          </cell>
          <cell r="E478">
            <v>1408.0660463501199</v>
          </cell>
          <cell r="F478">
            <v>1586.6280008901999</v>
          </cell>
          <cell r="G478">
            <v>1586.01060492735</v>
          </cell>
          <cell r="H478">
            <v>1608.0323800906499</v>
          </cell>
          <cell r="I478">
            <v>1584.5269863777</v>
          </cell>
          <cell r="J478">
            <v>1340.6416799081701</v>
          </cell>
          <cell r="K478">
            <v>442.44223646395199</v>
          </cell>
          <cell r="L478">
            <v>224.36722523629999</v>
          </cell>
          <cell r="M478">
            <v>118.71366322035099</v>
          </cell>
          <cell r="N478">
            <v>76.094795868465397</v>
          </cell>
          <cell r="O478">
            <v>30.053133189738698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27.207193537205058</v>
          </cell>
          <cell r="E479">
            <v>28.488340474406382</v>
          </cell>
          <cell r="F479">
            <v>28.049722380178228</v>
          </cell>
          <cell r="G479">
            <v>28.031314995959573</v>
          </cell>
          <cell r="H479">
            <v>28.420547366305197</v>
          </cell>
          <cell r="I479">
            <v>28.012312501531017</v>
          </cell>
          <cell r="J479">
            <v>23.701955472794758</v>
          </cell>
          <cell r="K479">
            <v>9.6819629662565028</v>
          </cell>
          <cell r="L479">
            <v>5.9016155533836683</v>
          </cell>
          <cell r="M479">
            <v>4.0625727893154631</v>
          </cell>
          <cell r="N479">
            <v>3.3258229112542899</v>
          </cell>
          <cell r="O479">
            <v>2.5386899087367296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1.1488395335575571E-3</v>
          </cell>
          <cell r="H480">
            <v>3.1790084284455747E-3</v>
          </cell>
          <cell r="I480">
            <v>0.31865181901828343</v>
          </cell>
          <cell r="J480">
            <v>0.28818645888455507</v>
          </cell>
          <cell r="K480">
            <v>0.17598623250725076</v>
          </cell>
          <cell r="L480">
            <v>0.13707783921323616</v>
          </cell>
          <cell r="M480">
            <v>0.12348347313714894</v>
          </cell>
          <cell r="N480">
            <v>3.9826458803963717E-2</v>
          </cell>
          <cell r="O480">
            <v>2.7702609060389256E-2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26.987607839158901</v>
          </cell>
          <cell r="E481">
            <v>24.965710041668704</v>
          </cell>
          <cell r="F481">
            <v>28.131702143443331</v>
          </cell>
          <cell r="G481">
            <v>28.12075540651324</v>
          </cell>
          <cell r="H481">
            <v>28.511212412954816</v>
          </cell>
          <cell r="I481">
            <v>28.094450113079702</v>
          </cell>
          <cell r="J481">
            <v>23.770242551563335</v>
          </cell>
          <cell r="K481">
            <v>7.8447205046799988</v>
          </cell>
          <cell r="L481">
            <v>3.9781422914237559</v>
          </cell>
          <cell r="M481">
            <v>2.1048521847580024</v>
          </cell>
          <cell r="N481">
            <v>1.3491985083061238</v>
          </cell>
          <cell r="O481">
            <v>0.53285697144926858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0.30650233145631367</v>
          </cell>
          <cell r="E482">
            <v>3.6136398432486083</v>
          </cell>
          <cell r="F482">
            <v>7.6284292903147158E-3</v>
          </cell>
          <cell r="G482">
            <v>1.3700189636485198E-4</v>
          </cell>
          <cell r="H482">
            <v>1.6240022832608782E-4</v>
          </cell>
          <cell r="I482">
            <v>8.4092225815455748E-3</v>
          </cell>
          <cell r="J482">
            <v>8.4109745726735317E-3</v>
          </cell>
          <cell r="K482">
            <v>1.8687940801756144</v>
          </cell>
          <cell r="L482">
            <v>1.9428087939505532</v>
          </cell>
          <cell r="M482">
            <v>1.9711424349828859</v>
          </cell>
          <cell r="N482">
            <v>1.9874157185196093</v>
          </cell>
          <cell r="O482">
            <v>2.0140790116438017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1.1485019339254178E-3</v>
          </cell>
          <cell r="H483">
            <v>3.1787806108046521E-3</v>
          </cell>
          <cell r="I483">
            <v>0.31865181901828621</v>
          </cell>
          <cell r="J483">
            <v>0.28818616928170393</v>
          </cell>
          <cell r="K483">
            <v>0.17598562229002121</v>
          </cell>
          <cell r="L483">
            <v>0.13707765185758389</v>
          </cell>
          <cell r="M483">
            <v>0.12348345254925858</v>
          </cell>
          <cell r="N483">
            <v>3.9826430061392262E-2</v>
          </cell>
          <cell r="O483">
            <v>2.7701751867899412E-2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1.15623558187836E-7</v>
          </cell>
          <cell r="E484">
            <v>6.2906910023695297E-8</v>
          </cell>
          <cell r="F484">
            <v>8.7849147730195497E-8</v>
          </cell>
          <cell r="G484">
            <v>1.0224159125326301E-7</v>
          </cell>
          <cell r="H484">
            <v>1.62943594719572E-7</v>
          </cell>
          <cell r="I484">
            <v>2.3988352215643599E-7</v>
          </cell>
          <cell r="J484">
            <v>4.2166268744392402E-7</v>
          </cell>
          <cell r="K484">
            <v>0.53044795868910999</v>
          </cell>
          <cell r="L484">
            <v>2.36652222644343E-7</v>
          </cell>
          <cell r="M484">
            <v>5.8867745246346596E-7</v>
          </cell>
          <cell r="N484">
            <v>7.0577514879640699E-7</v>
          </cell>
          <cell r="O484">
            <v>3.4765245774596202E-6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2.2350523172486985</v>
          </cell>
          <cell r="E485">
            <v>2.2350523801556084</v>
          </cell>
          <cell r="F485">
            <v>2.2350524680047563</v>
          </cell>
          <cell r="G485">
            <v>2.2350525702463475</v>
          </cell>
          <cell r="H485">
            <v>2.2350527331899421</v>
          </cell>
          <cell r="I485">
            <v>2.2350529730734641</v>
          </cell>
          <cell r="J485">
            <v>2.2350533947361515</v>
          </cell>
          <cell r="K485">
            <v>1.2939368093895269</v>
          </cell>
          <cell r="L485">
            <v>0.53044938845234402</v>
          </cell>
          <cell r="M485">
            <v>0.53044986081447298</v>
          </cell>
          <cell r="N485">
            <v>0.53045039967335506</v>
          </cell>
          <cell r="O485">
            <v>0.53045379080831501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0.62578779819516139</v>
          </cell>
          <cell r="E486">
            <v>0.73757349551979734</v>
          </cell>
          <cell r="F486">
            <v>0.73632751167733856</v>
          </cell>
          <cell r="G486">
            <v>0.73426781112356787</v>
          </cell>
          <cell r="H486">
            <v>0.73221511470789624</v>
          </cell>
          <cell r="I486">
            <v>0.73017361227103073</v>
          </cell>
          <cell r="J486">
            <v>0.72814534997710034</v>
          </cell>
          <cell r="K486">
            <v>0.72613161810095617</v>
          </cell>
          <cell r="L486">
            <v>0.72613841501221454</v>
          </cell>
          <cell r="M486">
            <v>0.72615404259493266</v>
          </cell>
          <cell r="N486">
            <v>0.72616615312061572</v>
          </cell>
          <cell r="O486">
            <v>0.72617795308932265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0.62578779819516139</v>
          </cell>
          <cell r="E487">
            <v>0.73757349551979734</v>
          </cell>
          <cell r="F487">
            <v>0.73632751167733856</v>
          </cell>
          <cell r="G487">
            <v>0.73426781112356787</v>
          </cell>
          <cell r="H487">
            <v>0.73221511470789624</v>
          </cell>
          <cell r="I487">
            <v>0.73017361227103073</v>
          </cell>
          <cell r="J487">
            <v>0.72814534997710034</v>
          </cell>
          <cell r="K487">
            <v>0.72613161810095617</v>
          </cell>
          <cell r="L487">
            <v>0.72613841501221454</v>
          </cell>
          <cell r="M487">
            <v>0.72615404259493266</v>
          </cell>
          <cell r="N487">
            <v>0.72616615312061572</v>
          </cell>
          <cell r="O487">
            <v>0.72617795308932265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5.3111192738363107</v>
          </cell>
          <cell r="E488">
            <v>6.2669390675349028</v>
          </cell>
          <cell r="F488">
            <v>5.8302816214225723</v>
          </cell>
          <cell r="G488">
            <v>6.8476932361676637</v>
          </cell>
          <cell r="H488">
            <v>7.298498878834641</v>
          </cell>
          <cell r="I488">
            <v>5.8354544435208409</v>
          </cell>
          <cell r="J488">
            <v>5.8622003373412435</v>
          </cell>
          <cell r="K488">
            <v>5.8851759954831069</v>
          </cell>
          <cell r="L488">
            <v>5.8321982144856443</v>
          </cell>
          <cell r="M488">
            <v>6.6208572461329567</v>
          </cell>
          <cell r="N488">
            <v>5.8040180192658894</v>
          </cell>
          <cell r="O488">
            <v>5.7845714566006041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9.0018970742988369</v>
          </cell>
          <cell r="E489">
            <v>10.6099419879259</v>
          </cell>
          <cell r="F489">
            <v>9.8539971066297039</v>
          </cell>
          <cell r="G489">
            <v>11.541056016012929</v>
          </cell>
          <cell r="H489">
            <v>12.266384670310316</v>
          </cell>
          <cell r="I489">
            <v>9.7800912461243001</v>
          </cell>
          <cell r="J489">
            <v>9.7975493103196083</v>
          </cell>
          <cell r="K489">
            <v>9.8086266591385076</v>
          </cell>
          <cell r="L489">
            <v>9.7203303574760724</v>
          </cell>
          <cell r="M489">
            <v>11.03476207688826</v>
          </cell>
          <cell r="N489">
            <v>9.6733633654431337</v>
          </cell>
          <cell r="O489">
            <v>9.6409524276676724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5.3111192738363107</v>
          </cell>
          <cell r="E490">
            <v>6.2669390675349028</v>
          </cell>
          <cell r="F490">
            <v>5.8302816214225723</v>
          </cell>
          <cell r="G490">
            <v>6.8476932361676637</v>
          </cell>
          <cell r="H490">
            <v>7.298498878834641</v>
          </cell>
          <cell r="I490">
            <v>5.8354544435208409</v>
          </cell>
          <cell r="J490">
            <v>5.8622003373412435</v>
          </cell>
          <cell r="K490">
            <v>5.8851759954831069</v>
          </cell>
          <cell r="L490">
            <v>5.8321982144856443</v>
          </cell>
          <cell r="M490">
            <v>6.6208572461329567</v>
          </cell>
          <cell r="N490">
            <v>5.8040180192658894</v>
          </cell>
          <cell r="O490">
            <v>5.7845714566006041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5.2374458926259998E-2</v>
          </cell>
          <cell r="F491">
            <v>1.22281699292766E-5</v>
          </cell>
          <cell r="G491">
            <v>3.1471848070916297E-2</v>
          </cell>
          <cell r="H491">
            <v>0.29186571757904201</v>
          </cell>
          <cell r="I491">
            <v>2.7517887131208198E-2</v>
          </cell>
          <cell r="J491">
            <v>4.5785841499873199E-2</v>
          </cell>
          <cell r="K491">
            <v>0.29781114126191899</v>
          </cell>
          <cell r="L491">
            <v>1.7545901145032902E-2</v>
          </cell>
          <cell r="M491">
            <v>9.3090513450610798E-2</v>
          </cell>
          <cell r="N491">
            <v>0.197912507362763</v>
          </cell>
          <cell r="O491">
            <v>6.5949431930521205E-2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0.34120741117986314</v>
          </cell>
          <cell r="F492">
            <v>0.34121628003168269</v>
          </cell>
          <cell r="G492">
            <v>0.37268485075631125</v>
          </cell>
          <cell r="H492">
            <v>0.42507406560874411</v>
          </cell>
          <cell r="I492">
            <v>0.34486320967776435</v>
          </cell>
          <cell r="J492">
            <v>0.36516276685505544</v>
          </cell>
          <cell r="K492">
            <v>0.37110538617034355</v>
          </cell>
          <cell r="L492">
            <v>0.35929378991347122</v>
          </cell>
          <cell r="M492">
            <v>0.40843641634093003</v>
          </cell>
          <cell r="N492">
            <v>0.35571945521123877</v>
          </cell>
          <cell r="O492">
            <v>0.35694043084594773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2.3296102990599715E-4</v>
          </cell>
          <cell r="E493">
            <v>8.5902080795517336E-5</v>
          </cell>
          <cell r="F493">
            <v>1.4832361769171934E-4</v>
          </cell>
          <cell r="G493">
            <v>9.0156167942295209E-4</v>
          </cell>
          <cell r="H493">
            <v>0.92269717640675819</v>
          </cell>
          <cell r="I493">
            <v>2.5263614732731106</v>
          </cell>
          <cell r="J493">
            <v>4.3457714426948062</v>
          </cell>
          <cell r="K493">
            <v>4.3702473931291026</v>
          </cell>
          <cell r="L493">
            <v>4.2080386816311917</v>
          </cell>
          <cell r="M493">
            <v>4.1744003459718941</v>
          </cell>
          <cell r="N493">
            <v>4.1587992106420328</v>
          </cell>
          <cell r="O493">
            <v>4.1520508198232484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0.17223632558894081</v>
          </cell>
          <cell r="E494">
            <v>0.36139406076399733</v>
          </cell>
          <cell r="F494">
            <v>1.1366174051404048</v>
          </cell>
          <cell r="G494">
            <v>1.5997010120473538</v>
          </cell>
          <cell r="H494">
            <v>0.67569050616368043</v>
          </cell>
          <cell r="I494">
            <v>0.9419973628139876</v>
          </cell>
          <cell r="J494">
            <v>0.13014432373345747</v>
          </cell>
          <cell r="K494">
            <v>9.0582061145406054E-2</v>
          </cell>
          <cell r="L494">
            <v>9.3703727152834038E-2</v>
          </cell>
          <cell r="M494">
            <v>0.11006571283933325</v>
          </cell>
          <cell r="N494">
            <v>0.1066577649977498</v>
          </cell>
          <cell r="O494">
            <v>0.13263085961785415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0.172469286618847</v>
          </cell>
          <cell r="E495">
            <v>0.36147996284479267</v>
          </cell>
          <cell r="F495">
            <v>1.1367643921637898</v>
          </cell>
          <cell r="G495">
            <v>1.6006013078949912</v>
          </cell>
          <cell r="H495">
            <v>1.5983854728160625</v>
          </cell>
          <cell r="I495">
            <v>3.4683588360870994</v>
          </cell>
          <cell r="J495">
            <v>4.4759157664282663</v>
          </cell>
          <cell r="K495">
            <v>4.4608294542745091</v>
          </cell>
          <cell r="L495">
            <v>4.3017424087840217</v>
          </cell>
          <cell r="M495">
            <v>4.284466058811228</v>
          </cell>
          <cell r="N495">
            <v>4.2654569756397818</v>
          </cell>
          <cell r="O495">
            <v>4.2846816794411007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2.8348540496750592E-6</v>
          </cell>
          <cell r="E496">
            <v>1.6009145366127866E-6</v>
          </cell>
          <cell r="F496">
            <v>8.0516190424061357E-2</v>
          </cell>
          <cell r="G496">
            <v>8.0636054756809961E-2</v>
          </cell>
          <cell r="H496">
            <v>9.7099359977231237E-2</v>
          </cell>
          <cell r="I496">
            <v>0.10672979824379229</v>
          </cell>
          <cell r="J496">
            <v>0.1074371649194291</v>
          </cell>
          <cell r="K496">
            <v>0.39638454850164628</v>
          </cell>
          <cell r="L496">
            <v>0.39483057399142635</v>
          </cell>
          <cell r="M496">
            <v>0.39264940465158704</v>
          </cell>
          <cell r="N496">
            <v>0.3880223087647009</v>
          </cell>
          <cell r="O496">
            <v>0.33123018188784781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D497">
            <v>1.0161040344189096E-6</v>
          </cell>
          <cell r="E497">
            <v>8.939280420237074E-7</v>
          </cell>
          <cell r="F497">
            <v>8.05211015348158E-2</v>
          </cell>
          <cell r="G497">
            <v>8.0640257109845861E-2</v>
          </cell>
          <cell r="H497">
            <v>9.7106794526038237E-2</v>
          </cell>
          <cell r="I497">
            <v>0.10673795897784535</v>
          </cell>
          <cell r="J497">
            <v>0.10744385325972475</v>
          </cell>
          <cell r="K497">
            <v>0.39640824198078267</v>
          </cell>
          <cell r="L497">
            <v>0.39485178678080229</v>
          </cell>
          <cell r="M497">
            <v>0.39267399639356632</v>
          </cell>
          <cell r="N497">
            <v>0.38804801285197604</v>
          </cell>
          <cell r="O497">
            <v>0.33125919470734366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5.0244068234172601E-3</v>
          </cell>
          <cell r="E498">
            <v>1.1064257031719701E-2</v>
          </cell>
          <cell r="F498">
            <v>3.5557674229588602E-7</v>
          </cell>
          <cell r="G498">
            <v>5.9627537198668097E-7</v>
          </cell>
          <cell r="H498">
            <v>9.1194305423522304E-3</v>
          </cell>
          <cell r="I498">
            <v>6.9713282610194402E-3</v>
          </cell>
          <cell r="J498">
            <v>5.0200842407978498E-7</v>
          </cell>
          <cell r="K498">
            <v>5.5834134076833297E-2</v>
          </cell>
          <cell r="L498">
            <v>5.9016688715742604E-3</v>
          </cell>
          <cell r="M498">
            <v>1.06310950228133E-3</v>
          </cell>
          <cell r="N498">
            <v>4.7823363523216297E-2</v>
          </cell>
          <cell r="O498">
            <v>1.3904662081538101E-2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5.0244068234172601E-3</v>
          </cell>
          <cell r="E499">
            <v>1.6088663855136999E-2</v>
          </cell>
          <cell r="F499">
            <v>1.6089019431879299E-2</v>
          </cell>
          <cell r="G499">
            <v>1.60896157072512E-2</v>
          </cell>
          <cell r="H499">
            <v>1.60920879824939E-2</v>
          </cell>
          <cell r="I499">
            <v>1.6091316309253902E-2</v>
          </cell>
          <cell r="J499">
            <v>1.60912608117958E-2</v>
          </cell>
          <cell r="K499">
            <v>6.2805964346276902E-2</v>
          </cell>
          <cell r="L499">
            <v>6.2807411458714296E-2</v>
          </cell>
          <cell r="M499">
            <v>6.2798912450688901E-2</v>
          </cell>
          <cell r="N499">
            <v>6.2806681280209706E-2</v>
          </cell>
          <cell r="O499">
            <v>6.2791135107035795E-2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1.17692927082793E-5</v>
          </cell>
          <cell r="K500">
            <v>2.0533893165035097E-5</v>
          </cell>
          <cell r="L500">
            <v>1.820656905210052E-5</v>
          </cell>
          <cell r="M500">
            <v>2.7441595004570164E-5</v>
          </cell>
          <cell r="N500">
            <v>2.2858031054169026E-5</v>
          </cell>
          <cell r="O500">
            <v>4.8344362114966901E-5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7.2699033684703481E-5</v>
          </cell>
          <cell r="K501">
            <v>1.2644985352120092E-4</v>
          </cell>
          <cell r="L501">
            <v>1.1222776978992234E-4</v>
          </cell>
          <cell r="M501">
            <v>1.6898820115732725E-4</v>
          </cell>
          <cell r="N501">
            <v>1.4081867749463122E-4</v>
          </cell>
          <cell r="O501">
            <v>2.9770961886676508E-4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8.4504458122247063E-5</v>
          </cell>
          <cell r="K502">
            <v>1.4698374668623593E-4</v>
          </cell>
          <cell r="L502">
            <v>1.3045217235619369E-4</v>
          </cell>
          <cell r="M502">
            <v>1.9642979616189726E-4</v>
          </cell>
          <cell r="N502">
            <v>1.6368589005989919E-4</v>
          </cell>
          <cell r="O502">
            <v>3.4605398098173164E-4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4.13067367906569E-6</v>
          </cell>
          <cell r="K503">
            <v>2.98123233977345E-6</v>
          </cell>
          <cell r="L503">
            <v>9.5831605725382701E-8</v>
          </cell>
          <cell r="M503">
            <v>6.7620094512258998E-6</v>
          </cell>
          <cell r="N503">
            <v>1.2508294570922499E-6</v>
          </cell>
          <cell r="O503">
            <v>9.9564616752756807E-6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4.13067367906569E-6</v>
          </cell>
          <cell r="K504">
            <v>7.1119060188391497E-6</v>
          </cell>
          <cell r="L504">
            <v>6.6604422454263697E-6</v>
          </cell>
          <cell r="M504">
            <v>9.8390733967247299E-6</v>
          </cell>
          <cell r="N504">
            <v>8.6063321887696899E-6</v>
          </cell>
          <cell r="O504">
            <v>1.7969300583593799E-5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D505">
            <v>4.0734167715295097E-6</v>
          </cell>
          <cell r="E505">
            <v>9.8410642834799661E-5</v>
          </cell>
          <cell r="F505">
            <v>1.1044796743258324E-2</v>
          </cell>
          <cell r="G505">
            <v>1.6363627150375867E-2</v>
          </cell>
          <cell r="H505">
            <v>3.8217581492477248</v>
          </cell>
          <cell r="I505">
            <v>13.550567855253549</v>
          </cell>
          <cell r="J505">
            <v>0.85552702949220494</v>
          </cell>
          <cell r="K505">
            <v>1.5898943914697168</v>
          </cell>
          <cell r="L505">
            <v>1.7005046110780129</v>
          </cell>
          <cell r="M505">
            <v>1.642818125702086</v>
          </cell>
          <cell r="N505">
            <v>1.6701006760793189</v>
          </cell>
          <cell r="O505">
            <v>1.5941954800679166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D506">
            <v>4.0734167715295165E-6</v>
          </cell>
          <cell r="E506">
            <v>9.8491080652698024E-5</v>
          </cell>
          <cell r="F506">
            <v>1.1058902486225463E-2</v>
          </cell>
          <cell r="G506">
            <v>1.6363627150375846E-2</v>
          </cell>
          <cell r="H506">
            <v>3.8260092706595636</v>
          </cell>
          <cell r="I506">
            <v>13.550567855253535</v>
          </cell>
          <cell r="J506">
            <v>0.85636332179864705</v>
          </cell>
          <cell r="K506">
            <v>1.5898943914697168</v>
          </cell>
          <cell r="L506">
            <v>1.7005046110780129</v>
          </cell>
          <cell r="M506">
            <v>1.642818125702086</v>
          </cell>
          <cell r="N506">
            <v>1.6701006760793178</v>
          </cell>
          <cell r="O506">
            <v>1.5941954800679166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D507">
            <v>4.7936833678412069E-6</v>
          </cell>
          <cell r="E507">
            <v>1.2042019861321098E-4</v>
          </cell>
          <cell r="F507">
            <v>1.3168655212067374E-2</v>
          </cell>
          <cell r="G507">
            <v>1.8812532154323231E-2</v>
          </cell>
          <cell r="H507">
            <v>4.2514913193747885</v>
          </cell>
          <cell r="I507">
            <v>14.57087312066469</v>
          </cell>
          <cell r="J507">
            <v>0.89240457361917791</v>
          </cell>
          <cell r="K507">
            <v>1.6148611961631525</v>
          </cell>
          <cell r="L507">
            <v>1.7436932890720402</v>
          </cell>
          <cell r="M507">
            <v>1.6769552084100015</v>
          </cell>
          <cell r="N507">
            <v>1.7044006820375452</v>
          </cell>
          <cell r="O507">
            <v>1.6220233375787787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D508">
            <v>4.7936833678412069E-6</v>
          </cell>
          <cell r="E508">
            <v>1.2042019861321098E-4</v>
          </cell>
          <cell r="F508">
            <v>1.3168655212067374E-2</v>
          </cell>
          <cell r="G508">
            <v>1.8812532154323231E-2</v>
          </cell>
          <cell r="H508">
            <v>4.2514913193747885</v>
          </cell>
          <cell r="I508">
            <v>14.57087312066469</v>
          </cell>
          <cell r="J508">
            <v>0.89240457361917791</v>
          </cell>
          <cell r="K508">
            <v>1.6148611961631525</v>
          </cell>
          <cell r="L508">
            <v>1.7436932890720402</v>
          </cell>
          <cell r="M508">
            <v>1.6769552084100015</v>
          </cell>
          <cell r="N508">
            <v>1.7044006820375452</v>
          </cell>
          <cell r="O508">
            <v>1.6220233375787787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4.5232230288682501E-4</v>
          </cell>
          <cell r="E509">
            <v>4.51068402469329E-6</v>
          </cell>
          <cell r="F509">
            <v>1.7050248662434E-3</v>
          </cell>
          <cell r="G509">
            <v>1.5837465111228799E-6</v>
          </cell>
          <cell r="H509">
            <v>0.238720162042694</v>
          </cell>
          <cell r="I509">
            <v>5.9499316265013602E-6</v>
          </cell>
          <cell r="J509">
            <v>1.16120651649963E-5</v>
          </cell>
          <cell r="K509">
            <v>4.56044941857333</v>
          </cell>
          <cell r="L509">
            <v>8.3469126612916593</v>
          </cell>
          <cell r="M509">
            <v>3.0881415386763097E-5</v>
          </cell>
          <cell r="N509">
            <v>1.6662458420041199E-5</v>
          </cell>
          <cell r="O509">
            <v>8.3410368483492799E-5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4.5232230288682501E-4</v>
          </cell>
          <cell r="E510">
            <v>4.5621929343727107E-4</v>
          </cell>
          <cell r="F510">
            <v>2.1609435315053413E-3</v>
          </cell>
          <cell r="G510">
            <v>2.1615192729290758E-3</v>
          </cell>
          <cell r="H510">
            <v>0.24088086853575771</v>
          </cell>
          <cell r="I510">
            <v>0.24061225420576904</v>
          </cell>
          <cell r="J510">
            <v>0.23903344486333095</v>
          </cell>
          <cell r="K510">
            <v>4.799172285375727</v>
          </cell>
          <cell r="L510">
            <v>12.979828092995287</v>
          </cell>
          <cell r="M510">
            <v>12.90737908537514</v>
          </cell>
          <cell r="N510">
            <v>12.907359508938129</v>
          </cell>
          <cell r="O510">
            <v>8.3469924891988558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5.5887408686259351E-3</v>
          </cell>
          <cell r="H511">
            <v>0.97371082594648461</v>
          </cell>
          <cell r="I511">
            <v>1.427197177566697</v>
          </cell>
          <cell r="J511">
            <v>1.8326388540717828</v>
          </cell>
          <cell r="K511">
            <v>1.8601694185204305</v>
          </cell>
          <cell r="L511">
            <v>1.8496779020843945</v>
          </cell>
          <cell r="M511">
            <v>1.8287992675341658</v>
          </cell>
          <cell r="N511">
            <v>1.8280113827343973</v>
          </cell>
          <cell r="O511">
            <v>1.805720447065059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5.0449263415717344E-4</v>
          </cell>
          <cell r="H512">
            <v>5.9135884261632909E-2</v>
          </cell>
          <cell r="I512">
            <v>0.50940693452340957</v>
          </cell>
          <cell r="J512">
            <v>0.10396398925148144</v>
          </cell>
          <cell r="K512">
            <v>7.6434797008546038E-2</v>
          </cell>
          <cell r="L512">
            <v>8.6926589878991614E-2</v>
          </cell>
          <cell r="M512">
            <v>0.10780662832568842</v>
          </cell>
          <cell r="N512">
            <v>0.10859620309127543</v>
          </cell>
          <cell r="O512">
            <v>0.13089374885405902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6.0919944362144316E-3</v>
          </cell>
          <cell r="H513">
            <v>1.0328445883491184</v>
          </cell>
          <cell r="I513">
            <v>1.9366024005838325</v>
          </cell>
          <cell r="J513">
            <v>1.9366011714643188</v>
          </cell>
          <cell r="K513">
            <v>1.9366013072101214</v>
          </cell>
          <cell r="L513">
            <v>1.9366023652564373</v>
          </cell>
          <cell r="M513">
            <v>1.9366019997967348</v>
          </cell>
          <cell r="N513">
            <v>1.9366032488764895</v>
          </cell>
          <cell r="O513">
            <v>1.9366086115325518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2651.1881726153902</v>
          </cell>
          <cell r="E514">
            <v>2731.83052813005</v>
          </cell>
          <cell r="F514">
            <v>2762.2915150994399</v>
          </cell>
          <cell r="G514">
            <v>3005.4674981172798</v>
          </cell>
          <cell r="H514">
            <v>2926.18489788752</v>
          </cell>
          <cell r="I514">
            <v>2907.3733422628802</v>
          </cell>
          <cell r="J514">
            <v>2190.2376574886098</v>
          </cell>
          <cell r="K514">
            <v>809.49919032043499</v>
          </cell>
          <cell r="L514">
            <v>388.992701327833</v>
          </cell>
          <cell r="M514">
            <v>235.04538349135501</v>
          </cell>
          <cell r="N514">
            <v>230.93807109247399</v>
          </cell>
          <cell r="O514">
            <v>138.86156966159101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47.167990756085622</v>
          </cell>
          <cell r="E515">
            <v>48.283018296563675</v>
          </cell>
          <cell r="F515">
            <v>48.821387245690659</v>
          </cell>
          <cell r="G515">
            <v>53.119266780639464</v>
          </cell>
          <cell r="H515">
            <v>51.718009376476409</v>
          </cell>
          <cell r="I515">
            <v>51.391466759651614</v>
          </cell>
          <cell r="J515">
            <v>38.717174101968205</v>
          </cell>
          <cell r="K515">
            <v>18.022777825122692</v>
          </cell>
          <cell r="L515">
            <v>10.739388090729435</v>
          </cell>
          <cell r="M515">
            <v>8.0687796624431769</v>
          </cell>
          <cell r="N515">
            <v>8.0654830942146933</v>
          </cell>
          <cell r="O515">
            <v>6.4904189665039089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1.0406380873671428E-3</v>
          </cell>
          <cell r="H516">
            <v>5.8834922495375865E-3</v>
          </cell>
          <cell r="I516">
            <v>0.60052617524397833</v>
          </cell>
          <cell r="J516">
            <v>0.4728528233567546</v>
          </cell>
          <cell r="K516">
            <v>0.31934076329493427</v>
          </cell>
          <cell r="L516">
            <v>0.19669146925690117</v>
          </cell>
          <cell r="M516">
            <v>0.24764277129499535</v>
          </cell>
          <cell r="N516">
            <v>9.8215397686436834E-2</v>
          </cell>
          <cell r="O516">
            <v>7.0747294736645261E-2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47.006882493180662</v>
          </cell>
          <cell r="E517">
            <v>48.436711491667523</v>
          </cell>
          <cell r="F517">
            <v>48.976799913110597</v>
          </cell>
          <cell r="G517">
            <v>53.288430817682297</v>
          </cell>
          <cell r="H517">
            <v>51.882710955452389</v>
          </cell>
          <cell r="I517">
            <v>51.549172735157484</v>
          </cell>
          <cell r="J517">
            <v>38.834001019301617</v>
          </cell>
          <cell r="K517">
            <v>14.352822523411977</v>
          </cell>
          <cell r="L517">
            <v>6.8970337114864098</v>
          </cell>
          <cell r="M517">
            <v>4.1674713384992019</v>
          </cell>
          <cell r="N517">
            <v>4.0946466505757684</v>
          </cell>
          <cell r="O517">
            <v>2.4620845684679198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0.31179205010392708</v>
          </cell>
          <cell r="E518">
            <v>5.526809170890044E-4</v>
          </cell>
          <cell r="F518">
            <v>5.5309259152200394E-4</v>
          </cell>
          <cell r="G518">
            <v>5.535305459946862E-4</v>
          </cell>
          <cell r="H518">
            <v>5.5437210319704284E-4</v>
          </cell>
          <cell r="I518">
            <v>8.4241998044833361E-3</v>
          </cell>
          <cell r="J518">
            <v>8.4257913974579747E-3</v>
          </cell>
          <cell r="K518">
            <v>3.728608205709635</v>
          </cell>
          <cell r="L518">
            <v>3.8773325714540889</v>
          </cell>
          <cell r="M518">
            <v>3.9279240545904419</v>
          </cell>
          <cell r="N518">
            <v>3.9969546027530369</v>
          </cell>
          <cell r="O518">
            <v>4.0493415444762855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1.0403238433027598E-3</v>
          </cell>
          <cell r="H519">
            <v>5.8834730418197397E-3</v>
          </cell>
          <cell r="I519">
            <v>0.60052617524398622</v>
          </cell>
          <cell r="J519">
            <v>0.47285128699318685</v>
          </cell>
          <cell r="K519">
            <v>0.31933998333757385</v>
          </cell>
          <cell r="L519">
            <v>0.19669134220509191</v>
          </cell>
          <cell r="M519">
            <v>0.24764277129500054</v>
          </cell>
          <cell r="N519">
            <v>9.8215374103685527E-2</v>
          </cell>
          <cell r="O519">
            <v>7.074685214052133E-2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1.06802266785809E-7</v>
          </cell>
          <cell r="E520">
            <v>7.3655091011033695E-8</v>
          </cell>
          <cell r="F520">
            <v>1.0091294298456401E-7</v>
          </cell>
          <cell r="G520">
            <v>1.29357398536151E-7</v>
          </cell>
          <cell r="H520">
            <v>2.9530140906032201E-7</v>
          </cell>
          <cell r="I520">
            <v>1.27267123346863E-7</v>
          </cell>
          <cell r="J520">
            <v>2.1313142586707699E-7</v>
          </cell>
          <cell r="K520">
            <v>4.58827398313073E-2</v>
          </cell>
          <cell r="L520">
            <v>0.60541215207346299</v>
          </cell>
          <cell r="M520">
            <v>4.4708005299912802E-7</v>
          </cell>
          <cell r="N520">
            <v>4.6242437009763199E-7</v>
          </cell>
          <cell r="O520">
            <v>2.33339877409424E-6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3.0972401141981867</v>
          </cell>
          <cell r="E521">
            <v>3.097240187853278</v>
          </cell>
          <cell r="F521">
            <v>3.0972402887662209</v>
          </cell>
          <cell r="G521">
            <v>3.0972404181236195</v>
          </cell>
          <cell r="H521">
            <v>3.0972407134250286</v>
          </cell>
          <cell r="I521">
            <v>3.0972408406921517</v>
          </cell>
          <cell r="J521">
            <v>3.0972410538235775</v>
          </cell>
          <cell r="K521">
            <v>1.103892416446435</v>
          </cell>
          <cell r="L521">
            <v>0.65129593833242805</v>
          </cell>
          <cell r="M521">
            <v>0.65129627038936599</v>
          </cell>
          <cell r="N521">
            <v>0.65129654333237896</v>
          </cell>
          <cell r="O521">
            <v>0.65129877050792595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8.6119261360906069E-4</v>
          </cell>
          <cell r="F522">
            <v>1.8478029000272343E-3</v>
          </cell>
          <cell r="G522">
            <v>1.5259898728605559E-3</v>
          </cell>
          <cell r="H522">
            <v>2.0067354968599915E-3</v>
          </cell>
          <cell r="I522">
            <v>1.0646478626879867E-3</v>
          </cell>
          <cell r="L522">
            <v>9.4703274719270549E-4</v>
          </cell>
          <cell r="M522">
            <v>1.4104401137592535E-3</v>
          </cell>
          <cell r="N522">
            <v>9.5059787969097704E-4</v>
          </cell>
          <cell r="O522">
            <v>2.239123843559454E-3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8.6119261360906069E-4</v>
          </cell>
          <cell r="F523">
            <v>1.8478029000272343E-3</v>
          </cell>
          <cell r="G523">
            <v>1.5259898728605559E-3</v>
          </cell>
          <cell r="H523">
            <v>2.0067354968599915E-3</v>
          </cell>
          <cell r="I523">
            <v>1.0646478626879867E-3</v>
          </cell>
          <cell r="L523">
            <v>9.4703274719270549E-4</v>
          </cell>
          <cell r="M523">
            <v>1.4104401137592535E-3</v>
          </cell>
          <cell r="N523">
            <v>9.5059787969097704E-4</v>
          </cell>
          <cell r="O523">
            <v>2.239123843559454E-3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8.6989152889804138E-4</v>
          </cell>
          <cell r="F524">
            <v>1.8664675757850849E-3</v>
          </cell>
          <cell r="G524">
            <v>1.541403911980361E-3</v>
          </cell>
          <cell r="H524">
            <v>2.0270055523838272E-3</v>
          </cell>
          <cell r="I524">
            <v>1.0754018815030181E-3</v>
          </cell>
          <cell r="L524">
            <v>9.5659873453808673E-4</v>
          </cell>
          <cell r="M524">
            <v>1.4246869835952049E-3</v>
          </cell>
          <cell r="N524">
            <v>9.6019987847573466E-4</v>
          </cell>
          <cell r="O524">
            <v>2.261741256120661E-3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1.0302413670147101E-4</v>
          </cell>
          <cell r="F525">
            <v>1.75595752818221E-4</v>
          </cell>
          <cell r="G525">
            <v>1.16978826556563E-4</v>
          </cell>
          <cell r="H525">
            <v>1.2628770868928699E-4</v>
          </cell>
          <cell r="I525">
            <v>8.6446939648050102E-5</v>
          </cell>
          <cell r="J525">
            <v>2.88423195868405E-7</v>
          </cell>
          <cell r="K525">
            <v>2.7765749368995998E-7</v>
          </cell>
          <cell r="L525">
            <v>1.10683991064122E-4</v>
          </cell>
          <cell r="M525">
            <v>1.30383402767381E-4</v>
          </cell>
          <cell r="N525">
            <v>7.3524544414569804E-5</v>
          </cell>
          <cell r="O525">
            <v>2.2921547710413699E-4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1.0302413670147101E-4</v>
          </cell>
          <cell r="F526">
            <v>2.1007939973668817E-4</v>
          </cell>
          <cell r="G526">
            <v>1.84797156492481E-4</v>
          </cell>
          <cell r="H526">
            <v>2.0283747845844797E-4</v>
          </cell>
          <cell r="I526">
            <v>1.2314059340784997E-4</v>
          </cell>
          <cell r="J526">
            <v>-1.760496683070171E-7</v>
          </cell>
          <cell r="K526">
            <v>-2.1712792424479345E-7</v>
          </cell>
          <cell r="L526">
            <v>1.1071090053072009E-4</v>
          </cell>
          <cell r="M526">
            <v>1.676629100091472E-4</v>
          </cell>
          <cell r="N526">
            <v>1.1800267630879198E-4</v>
          </cell>
          <cell r="O526">
            <v>2.7735410818502794E-4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6.8650837487703356E-4</v>
          </cell>
          <cell r="H527">
            <v>5.5982178038743887E-4</v>
          </cell>
          <cell r="I527">
            <v>1.3552300535387599E-2</v>
          </cell>
          <cell r="J527">
            <v>1.890358608172928E-2</v>
          </cell>
          <cell r="K527">
            <v>2.1989654816243452E-2</v>
          </cell>
          <cell r="L527">
            <v>1.056830666873881E-2</v>
          </cell>
          <cell r="M527">
            <v>2.2238956407277153E-3</v>
          </cell>
          <cell r="N527">
            <v>1.660475927151923E-3</v>
          </cell>
          <cell r="O527">
            <v>3.075962610673456E-3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I528">
            <v>1.9923776535331651E-5</v>
          </cell>
          <cell r="J528">
            <v>3.0089690810379921E-5</v>
          </cell>
          <cell r="K528">
            <v>4.2042403840341615E-5</v>
          </cell>
          <cell r="L528">
            <v>2.0053105520853509E-5</v>
          </cell>
          <cell r="M528">
            <v>5.1216466196511016E-6</v>
          </cell>
          <cell r="N528">
            <v>3.8621451556865815E-6</v>
          </cell>
          <cell r="O528">
            <v>9.3970343457266513E-6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6.8698393203869747E-4</v>
          </cell>
          <cell r="H529">
            <v>5.6040596250842131E-4</v>
          </cell>
          <cell r="I529">
            <v>1.3572474177729919E-2</v>
          </cell>
          <cell r="J529">
            <v>1.8933692896654669E-2</v>
          </cell>
          <cell r="K529">
            <v>2.2031697220083798E-2</v>
          </cell>
          <cell r="L529">
            <v>1.0588572939469593E-2</v>
          </cell>
          <cell r="M529">
            <v>2.2295400817422405E-3</v>
          </cell>
          <cell r="N529">
            <v>1.6652239756083434E-3</v>
          </cell>
          <cell r="O529">
            <v>3.0856443696697816E-3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0.95924509042502359</v>
          </cell>
          <cell r="E530">
            <v>1.1059064025371197</v>
          </cell>
          <cell r="F530">
            <v>1.1060952239277961</v>
          </cell>
          <cell r="G530">
            <v>1.1059746921056439</v>
          </cell>
          <cell r="H530">
            <v>0.55448914432804242</v>
          </cell>
          <cell r="I530">
            <v>0.85510798460715542</v>
          </cell>
          <cell r="J530">
            <v>0.85541275133709638</v>
          </cell>
          <cell r="K530">
            <v>1.2330731859076784</v>
          </cell>
          <cell r="L530">
            <v>1.8844577794918465</v>
          </cell>
          <cell r="M530">
            <v>2.1362630386711636</v>
          </cell>
          <cell r="N530">
            <v>2.597141476095699</v>
          </cell>
          <cell r="O530">
            <v>2.6738609593362672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1.1998361680909321E-4</v>
          </cell>
          <cell r="E531">
            <v>4.4504535146828983E-5</v>
          </cell>
          <cell r="F531">
            <v>7.3204618043477615E-5</v>
          </cell>
          <cell r="G531">
            <v>1.9444947737146779E-4</v>
          </cell>
          <cell r="H531">
            <v>0.55171368297277457</v>
          </cell>
          <cell r="I531">
            <v>0.85220369962394693</v>
          </cell>
          <cell r="J531">
            <v>0.85189920892904758</v>
          </cell>
          <cell r="K531">
            <v>1.2412237888890156</v>
          </cell>
          <cell r="L531">
            <v>1.8874236563183224</v>
          </cell>
          <cell r="M531">
            <v>2.1736752440460658</v>
          </cell>
          <cell r="N531">
            <v>2.6118539360024426</v>
          </cell>
          <cell r="O531">
            <v>2.7362005165155945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0.95936507404183247</v>
          </cell>
          <cell r="E532">
            <v>1.1059509070722671</v>
          </cell>
          <cell r="F532">
            <v>1.1061679855205033</v>
          </cell>
          <cell r="G532">
            <v>1.1061684448682672</v>
          </cell>
          <cell r="H532">
            <v>1.1062009963827424</v>
          </cell>
          <cell r="I532">
            <v>1.7073101511090856</v>
          </cell>
          <cell r="J532">
            <v>1.7073100691230496</v>
          </cell>
          <cell r="K532">
            <v>2.4742942264345618</v>
          </cell>
          <cell r="L532">
            <v>3.7718787441836104</v>
          </cell>
          <cell r="M532">
            <v>4.3099345194978183</v>
          </cell>
          <cell r="N532">
            <v>5.2089916828042151</v>
          </cell>
          <cell r="O532">
            <v>5.4100558184953425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2.9191832881645638E-4</v>
          </cell>
          <cell r="H533">
            <v>5.1914179136668527E-4</v>
          </cell>
          <cell r="I533">
            <v>4.2289023295743128E-3</v>
          </cell>
          <cell r="J533">
            <v>7.7026866192521073E-3</v>
          </cell>
          <cell r="K533">
            <v>8.8276404157531727E-3</v>
          </cell>
          <cell r="L533">
            <v>5.9410109917740136E-3</v>
          </cell>
          <cell r="M533">
            <v>3.4494123758138508E-3</v>
          </cell>
          <cell r="N533">
            <v>6.5634911812652982E-3</v>
          </cell>
          <cell r="O533">
            <v>6.0593003406022175E-3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2.9191832881645638E-4</v>
          </cell>
          <cell r="H534">
            <v>5.1914179136668527E-4</v>
          </cell>
          <cell r="I534">
            <v>4.2289023295743128E-3</v>
          </cell>
          <cell r="J534">
            <v>7.7026866192521073E-3</v>
          </cell>
          <cell r="K534">
            <v>8.8276404157531727E-3</v>
          </cell>
          <cell r="L534">
            <v>5.9410109917740136E-3</v>
          </cell>
          <cell r="M534">
            <v>3.4494123758138508E-3</v>
          </cell>
          <cell r="N534">
            <v>6.5634911812652982E-3</v>
          </cell>
          <cell r="O534">
            <v>6.0593003406022175E-3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2.9486699880450126E-4</v>
          </cell>
          <cell r="H535">
            <v>5.2438564784513717E-4</v>
          </cell>
          <cell r="I535">
            <v>4.2716185147215289E-3</v>
          </cell>
          <cell r="J535">
            <v>7.780491534598085E-3</v>
          </cell>
          <cell r="K535">
            <v>8.9168085007607818E-3</v>
          </cell>
          <cell r="L535">
            <v>6.0010212038121378E-3</v>
          </cell>
          <cell r="M535">
            <v>3.4842549250644946E-3</v>
          </cell>
          <cell r="N535">
            <v>6.6297890719851579E-3</v>
          </cell>
          <cell r="O535">
            <v>6.120505394547694E-3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3.99846601595999E-5</v>
          </cell>
          <cell r="H536">
            <v>4.9819612284419697E-5</v>
          </cell>
          <cell r="I536">
            <v>3.8226888297161998E-4</v>
          </cell>
          <cell r="J536">
            <v>5.3718543241954302E-4</v>
          </cell>
          <cell r="K536">
            <v>6.0940641746649003E-4</v>
          </cell>
          <cell r="L536">
            <v>3.6010414439925501E-4</v>
          </cell>
          <cell r="M536">
            <v>2.08712590079813E-4</v>
          </cell>
          <cell r="N536">
            <v>4.8249470123216303E-4</v>
          </cell>
          <cell r="O536">
            <v>3.8713787086766001E-4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3.99846601595999E-5</v>
          </cell>
          <cell r="H537">
            <v>6.2466907410539403E-5</v>
          </cell>
          <cell r="I537">
            <v>4.0898661133674746E-4</v>
          </cell>
          <cell r="J537">
            <v>7.1694676940000312E-4</v>
          </cell>
          <cell r="K537">
            <v>8.2884884460248894E-4</v>
          </cell>
          <cell r="L537">
            <v>5.5149792207244994E-4</v>
          </cell>
          <cell r="M537">
            <v>3.3950015780946803E-4</v>
          </cell>
          <cell r="N537">
            <v>6.1449268186030803E-4</v>
          </cell>
          <cell r="O537">
            <v>6.0097723983973601E-4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5.7735803975504798E-5</v>
          </cell>
          <cell r="G538">
            <v>8.2973193155574427E-5</v>
          </cell>
          <cell r="H538">
            <v>0.56697574559783337</v>
          </cell>
          <cell r="I538">
            <v>1.2692406349230714</v>
          </cell>
          <cell r="J538">
            <v>1.1007035700023244</v>
          </cell>
          <cell r="K538">
            <v>0.51980297776118334</v>
          </cell>
          <cell r="L538">
            <v>6.8258803387584291E-2</v>
          </cell>
          <cell r="M538">
            <v>9.0520297756218452E-5</v>
          </cell>
          <cell r="N538">
            <v>1.0020069199139997E-4</v>
          </cell>
          <cell r="O538">
            <v>9.2727130221583023E-5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5.8305576194489451E-5</v>
          </cell>
          <cell r="G539">
            <v>8.2412856470846741E-5</v>
          </cell>
          <cell r="H539">
            <v>0.56700992923083826</v>
          </cell>
          <cell r="I539">
            <v>1.2692957513454837</v>
          </cell>
          <cell r="J539">
            <v>1.1007580703851267</v>
          </cell>
          <cell r="K539">
            <v>0.51982565045678797</v>
          </cell>
          <cell r="L539">
            <v>6.8262857145413774E-2</v>
          </cell>
          <cell r="M539">
            <v>9.3254846895014551E-5</v>
          </cell>
          <cell r="N539">
            <v>1.0167088564547671E-4</v>
          </cell>
          <cell r="O539">
            <v>9.8899048938412055E-5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4.3733717842885304E-6</v>
          </cell>
          <cell r="E540">
            <v>1.98081874664886E-6</v>
          </cell>
          <cell r="F540">
            <v>1.8072547771429299E-5</v>
          </cell>
          <cell r="G540">
            <v>1.10543987256401E-5</v>
          </cell>
          <cell r="H540">
            <v>8.3087019804348294E-2</v>
          </cell>
          <cell r="I540">
            <v>5.0314970094937399E-2</v>
          </cell>
          <cell r="J540">
            <v>3.9561027263433999E-5</v>
          </cell>
          <cell r="K540">
            <v>6.9418446164024202E-5</v>
          </cell>
          <cell r="L540">
            <v>4.4886665091645803E-5</v>
          </cell>
          <cell r="M540">
            <v>1.9388005636140099E-5</v>
          </cell>
          <cell r="N540">
            <v>2.28505141550397E-5</v>
          </cell>
          <cell r="O540">
            <v>2.6751716648088802E-5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4.3733717842885304E-6</v>
          </cell>
          <cell r="E541">
            <v>1.1440450199567986E-7</v>
          </cell>
          <cell r="F541">
            <v>1.6910532229699022E-5</v>
          </cell>
          <cell r="G541">
            <v>2.1960014661078503E-5</v>
          </cell>
          <cell r="H541">
            <v>8.3102441611229913E-2</v>
          </cell>
          <cell r="I541">
            <v>0.13340200557487067</v>
          </cell>
          <cell r="J541">
            <v>0.13339575581671423</v>
          </cell>
          <cell r="K541">
            <v>5.031433868767736E-2</v>
          </cell>
          <cell r="L541">
            <v>7.7311765676519343E-3</v>
          </cell>
          <cell r="M541">
            <v>3.2604783147288001E-5</v>
          </cell>
          <cell r="N541">
            <v>3.3163416616797499E-5</v>
          </cell>
          <cell r="O541">
            <v>3.9985540416744508E-5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3.4436538268361022E-6</v>
          </cell>
          <cell r="F542">
            <v>2.21219872399563E-4</v>
          </cell>
          <cell r="G542">
            <v>5.0556319168921593E-4</v>
          </cell>
          <cell r="H542">
            <v>5.15988750341199E-4</v>
          </cell>
          <cell r="I542">
            <v>5.5302533829960118E-4</v>
          </cell>
          <cell r="J542">
            <v>5.7356395278088048E-4</v>
          </cell>
          <cell r="K542">
            <v>5.1810338979153532E-4</v>
          </cell>
          <cell r="L542">
            <v>5.7785792885830427E-4</v>
          </cell>
          <cell r="M542">
            <v>5.7278410635760069E-4</v>
          </cell>
          <cell r="N542">
            <v>6.1784491508509504E-4</v>
          </cell>
          <cell r="O542">
            <v>7.2037597054934043E-4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3.4301009855656682E-6</v>
          </cell>
          <cell r="F543">
            <v>2.2164500194148703E-4</v>
          </cell>
          <cell r="G543">
            <v>5.1060012413766515E-4</v>
          </cell>
          <cell r="H543">
            <v>5.1646920647771706E-4</v>
          </cell>
          <cell r="I543">
            <v>5.5219026086979781E-4</v>
          </cell>
          <cell r="J543">
            <v>5.7189825078866289E-4</v>
          </cell>
          <cell r="K543">
            <v>5.1423126774784004E-4</v>
          </cell>
          <cell r="L543">
            <v>5.7496170226849544E-4</v>
          </cell>
          <cell r="M543">
            <v>5.6810350224587264E-4</v>
          </cell>
          <cell r="N543">
            <v>6.1497788293306721E-4</v>
          </cell>
          <cell r="O543">
            <v>7.1579715683821083E-4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6.8310990889225381E-6</v>
          </cell>
          <cell r="F544">
            <v>4.4293400209868806E-4</v>
          </cell>
          <cell r="G544">
            <v>1.0161735025850311E-3</v>
          </cell>
          <cell r="H544">
            <v>1.0324832381363458E-3</v>
          </cell>
          <cell r="I544">
            <v>1.1052383966036505E-3</v>
          </cell>
          <cell r="J544">
            <v>1.1454856297485046E-3</v>
          </cell>
          <cell r="K544">
            <v>1.0323585038855823E-3</v>
          </cell>
          <cell r="L544">
            <v>1.152843699424041E-3</v>
          </cell>
          <cell r="M544">
            <v>1.1409129524469592E-3</v>
          </cell>
          <cell r="N544">
            <v>1.2328501118160423E-3</v>
          </cell>
          <cell r="O544">
            <v>1.4362096877441779E-3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213.78047845854601</v>
          </cell>
          <cell r="E545">
            <v>180.86691321223799</v>
          </cell>
          <cell r="F545">
            <v>0.14159353094927599</v>
          </cell>
          <cell r="G545">
            <v>2.1781573083304698E-2</v>
          </cell>
          <cell r="H545">
            <v>1.5699207240439401E-2</v>
          </cell>
          <cell r="I545">
            <v>6.7339071279964205E-2</v>
          </cell>
          <cell r="J545">
            <v>5.3291114050946602E-2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2.7300012380454532</v>
          </cell>
          <cell r="E546">
            <v>2.3096912335080941</v>
          </cell>
          <cell r="F546">
            <v>1.808165635973662E-3</v>
          </cell>
          <cell r="G546">
            <v>2.7815318738530069E-4</v>
          </cell>
          <cell r="H546">
            <v>2.0048067771090921E-4</v>
          </cell>
          <cell r="I546">
            <v>8.5992766640187121E-4</v>
          </cell>
          <cell r="J546">
            <v>6.8053364079319453E-4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2.7763698501109912</v>
          </cell>
          <cell r="E547">
            <v>2.34892095080829</v>
          </cell>
          <cell r="F547">
            <v>1.8388770253152773E-3</v>
          </cell>
          <cell r="G547">
            <v>2.8287757251045051E-4</v>
          </cell>
          <cell r="H547">
            <v>2.0388580831739512E-4</v>
          </cell>
          <cell r="I547">
            <v>8.7453339324628865E-4</v>
          </cell>
          <cell r="J547">
            <v>6.9209239027203295E-4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8.4339088537057074E-5</v>
          </cell>
          <cell r="G548">
            <v>7.8283196958908854E-5</v>
          </cell>
          <cell r="H548">
            <v>1.4420140953602138E-4</v>
          </cell>
          <cell r="I548">
            <v>1.470740564206314E-4</v>
          </cell>
          <cell r="J548">
            <v>1.4413432592922908E-4</v>
          </cell>
          <cell r="K548">
            <v>3.3787650285441699E-4</v>
          </cell>
          <cell r="L548">
            <v>3.3977509770748832E-4</v>
          </cell>
          <cell r="M548">
            <v>3.3128217196056364E-4</v>
          </cell>
          <cell r="N548">
            <v>0.5670867440698768</v>
          </cell>
          <cell r="O548">
            <v>0.25526682735286005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8.4339088537057074E-5</v>
          </cell>
          <cell r="G549">
            <v>7.8283196958908854E-5</v>
          </cell>
          <cell r="H549">
            <v>1.4420140953602138E-4</v>
          </cell>
          <cell r="I549">
            <v>1.470740564206314E-4</v>
          </cell>
          <cell r="J549">
            <v>1.4413432592922908E-4</v>
          </cell>
          <cell r="K549">
            <v>3.3787650285441699E-4</v>
          </cell>
          <cell r="L549">
            <v>3.3977509770748832E-4</v>
          </cell>
          <cell r="M549">
            <v>3.3128217196056364E-4</v>
          </cell>
          <cell r="N549">
            <v>0.5670867440698768</v>
          </cell>
          <cell r="O549">
            <v>0.25526682735286005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E550">
            <v>1.45968994228326E-8</v>
          </cell>
          <cell r="F550">
            <v>5.8574751726025398E-6</v>
          </cell>
          <cell r="G550">
            <v>4.7825812391172799E-8</v>
          </cell>
          <cell r="H550">
            <v>4.6401060082985398E-6</v>
          </cell>
          <cell r="I550">
            <v>8.1900164537450794E-8</v>
          </cell>
          <cell r="J550">
            <v>8.51294245082733E-8</v>
          </cell>
          <cell r="K550">
            <v>1.33959466269917E-5</v>
          </cell>
          <cell r="L550">
            <v>5.2607396320747598E-7</v>
          </cell>
          <cell r="M550">
            <v>9.4751178500473397E-8</v>
          </cell>
          <cell r="N550">
            <v>4.0024212035191097E-2</v>
          </cell>
          <cell r="O550">
            <v>2.8488225728663199E-8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E551">
            <v>-9.3230571039449397E-8</v>
          </cell>
          <cell r="F551">
            <v>5.8515591124067341E-6</v>
          </cell>
          <cell r="G551">
            <v>5.9198978844165397E-6</v>
          </cell>
          <cell r="H551">
            <v>1.0514340382593943E-5</v>
          </cell>
          <cell r="I551">
            <v>1.0572630045176329E-5</v>
          </cell>
          <cell r="J551">
            <v>1.0633181468876731E-5</v>
          </cell>
          <cell r="K551">
            <v>2.3951128264423379E-5</v>
          </cell>
          <cell r="L551">
            <v>2.4554063602479649E-5</v>
          </cell>
          <cell r="M551">
            <v>2.4376009728037364E-5</v>
          </cell>
          <cell r="N551">
            <v>4.0048836265543862E-2</v>
          </cell>
          <cell r="O551">
            <v>4.0048984328667298E-2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0.40801174036558718</v>
          </cell>
          <cell r="E552">
            <v>0.47087325050553369</v>
          </cell>
          <cell r="F552">
            <v>0.47067985293767634</v>
          </cell>
          <cell r="G552">
            <v>0.47071054379718241</v>
          </cell>
          <cell r="H552">
            <v>0.4274104337687703</v>
          </cell>
          <cell r="I552">
            <v>0.40655608145078648</v>
          </cell>
          <cell r="J552">
            <v>0.44441684379823643</v>
          </cell>
          <cell r="K552">
            <v>1.3907350764839264</v>
          </cell>
          <cell r="L552">
            <v>1.3855870395434513</v>
          </cell>
          <cell r="M552">
            <v>1.3755895928590371</v>
          </cell>
          <cell r="N552">
            <v>1.3756699781648078</v>
          </cell>
          <cell r="O552">
            <v>0.86589464989443754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0.40801174036558718</v>
          </cell>
          <cell r="E553">
            <v>0.47087325050553369</v>
          </cell>
          <cell r="F553">
            <v>0.47067985293767634</v>
          </cell>
          <cell r="G553">
            <v>0.47071054379718241</v>
          </cell>
          <cell r="H553">
            <v>0.4274104337687703</v>
          </cell>
          <cell r="I553">
            <v>0.40655608145078648</v>
          </cell>
          <cell r="J553">
            <v>0.44441684379823643</v>
          </cell>
          <cell r="K553">
            <v>1.3907350764839264</v>
          </cell>
          <cell r="L553">
            <v>1.3855870395434513</v>
          </cell>
          <cell r="M553">
            <v>1.3755895928590371</v>
          </cell>
          <cell r="N553">
            <v>1.3756699781648078</v>
          </cell>
          <cell r="O553">
            <v>0.86589464989443754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1.21723386047061E-5</v>
          </cell>
          <cell r="E554">
            <v>9.1220680609160002E-3</v>
          </cell>
          <cell r="F554">
            <v>2.7545031459724999E-7</v>
          </cell>
          <cell r="G554">
            <v>6.3610873090640101E-7</v>
          </cell>
          <cell r="H554">
            <v>4.8345849801973602E-2</v>
          </cell>
          <cell r="I554">
            <v>2.0044432430161501E-2</v>
          </cell>
          <cell r="J554">
            <v>2.1398734493535801E-6</v>
          </cell>
          <cell r="K554">
            <v>0.24688423447079799</v>
          </cell>
          <cell r="L554">
            <v>1.6965968000061501E-2</v>
          </cell>
          <cell r="M554">
            <v>3.0826925192736299E-3</v>
          </cell>
          <cell r="N554">
            <v>0.208535455545519</v>
          </cell>
          <cell r="O554">
            <v>5.53165612026571E-2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5.9267093755643006E-2</v>
          </cell>
          <cell r="E555">
            <v>6.8389161816559019E-2</v>
          </cell>
          <cell r="F555">
            <v>6.8389437266873618E-2</v>
          </cell>
          <cell r="G555">
            <v>6.8390073375604515E-2</v>
          </cell>
          <cell r="H555">
            <v>6.83903994066513E-2</v>
          </cell>
          <cell r="I555">
            <v>6.83908551669003E-2</v>
          </cell>
          <cell r="J555">
            <v>6.8392422105584397E-2</v>
          </cell>
          <cell r="K555">
            <v>0.266930806774409</v>
          </cell>
          <cell r="L555">
            <v>0.26693196760299798</v>
          </cell>
          <cell r="M555">
            <v>0.26693289499013301</v>
          </cell>
          <cell r="N555">
            <v>0.26693428237119798</v>
          </cell>
          <cell r="O555">
            <v>0.26693470926745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4.8521778069010103E-4</v>
          </cell>
          <cell r="H556">
            <v>2.5066063691780638E-3</v>
          </cell>
          <cell r="I556">
            <v>1.0054033307520944</v>
          </cell>
          <cell r="J556">
            <v>0.93179870389861552</v>
          </cell>
          <cell r="K556">
            <v>1.7340350062053558</v>
          </cell>
          <cell r="L556">
            <v>1.7102053718798023</v>
          </cell>
          <cell r="M556">
            <v>1.7212626020132591</v>
          </cell>
          <cell r="N556">
            <v>0.20747154063001139</v>
          </cell>
          <cell r="O556">
            <v>0.12213452797400086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5.1247720657156682E-4</v>
          </cell>
          <cell r="H557">
            <v>2.6474269517161512E-3</v>
          </cell>
          <cell r="I557">
            <v>1.0618866639404121</v>
          </cell>
          <cell r="J557">
            <v>0.98414694569067163</v>
          </cell>
          <cell r="K557">
            <v>1.8314527031831849</v>
          </cell>
          <cell r="L557">
            <v>1.8062843253561953</v>
          </cell>
          <cell r="M557">
            <v>1.817962748193779</v>
          </cell>
          <cell r="N557">
            <v>0.21912724515978724</v>
          </cell>
          <cell r="O557">
            <v>0.12899601830961893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6.1415625687003504E-5</v>
          </cell>
          <cell r="H558">
            <v>2.60912229462002E-4</v>
          </cell>
          <cell r="I558">
            <v>7.9133368070610999E-2</v>
          </cell>
          <cell r="J558">
            <v>4.5274914474892499E-6</v>
          </cell>
          <cell r="K558">
            <v>0.139300817564976</v>
          </cell>
          <cell r="L558">
            <v>1.1998735276265901E-2</v>
          </cell>
          <cell r="M558">
            <v>1.50839047458372E-5</v>
          </cell>
          <cell r="N558">
            <v>3.35457525757988E-6</v>
          </cell>
          <cell r="O558">
            <v>1.16177436934519E-2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6.1415625687003504E-5</v>
          </cell>
          <cell r="H559">
            <v>3.219032918806142E-4</v>
          </cell>
          <cell r="I559">
            <v>7.9443142645391457E-2</v>
          </cell>
          <cell r="J559">
            <v>7.9397546398410485E-2</v>
          </cell>
          <cell r="K559">
            <v>0.21843551413184145</v>
          </cell>
          <cell r="L559">
            <v>0.1634605881301858</v>
          </cell>
          <cell r="M559">
            <v>0.15131318385928877</v>
          </cell>
          <cell r="N559">
            <v>3.2830380423505813E-2</v>
          </cell>
          <cell r="O559">
            <v>1.1633891881426738E-2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0.85059407927327302</v>
          </cell>
          <cell r="F560">
            <v>0.85059459615387811</v>
          </cell>
          <cell r="G560">
            <v>0.90109416224704686</v>
          </cell>
          <cell r="H560">
            <v>0.97003244737023242</v>
          </cell>
          <cell r="I560">
            <v>0.96660650805316295</v>
          </cell>
          <cell r="J560">
            <v>0.96655450597461712</v>
          </cell>
          <cell r="K560">
            <v>0.97001234324290964</v>
          </cell>
          <cell r="L560">
            <v>0.97002773567006173</v>
          </cell>
          <cell r="M560">
            <v>0.97001153345136082</v>
          </cell>
          <cell r="N560">
            <v>0.97001950716798369</v>
          </cell>
          <cell r="O560">
            <v>0.9699899873800979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4.0435971918395781</v>
          </cell>
          <cell r="F561">
            <v>4.0435996490127639</v>
          </cell>
          <cell r="G561">
            <v>4.2836670426371342</v>
          </cell>
          <cell r="H561">
            <v>4.6113893521699207</v>
          </cell>
          <cell r="I561">
            <v>4.5951029484204984</v>
          </cell>
          <cell r="J561">
            <v>4.5948557383071158</v>
          </cell>
          <cell r="K561">
            <v>4.6112937801517671</v>
          </cell>
          <cell r="L561">
            <v>4.6113669534511352</v>
          </cell>
          <cell r="M561">
            <v>4.6112899305237036</v>
          </cell>
          <cell r="N561">
            <v>4.6113278363814256</v>
          </cell>
          <cell r="O561">
            <v>4.6111875037194592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4.8941912711128479</v>
          </cell>
          <cell r="F562">
            <v>4.8941942451666423</v>
          </cell>
          <cell r="G562">
            <v>5.1847612048841842</v>
          </cell>
          <cell r="H562">
            <v>5.5814217995401521</v>
          </cell>
          <cell r="I562">
            <v>5.5617094564736558</v>
          </cell>
          <cell r="J562">
            <v>5.5614102442817277</v>
          </cell>
          <cell r="K562">
            <v>5.5813061233946755</v>
          </cell>
          <cell r="L562">
            <v>5.5813946891211978</v>
          </cell>
          <cell r="M562">
            <v>5.581301463975068</v>
          </cell>
          <cell r="N562">
            <v>5.5813473435494085</v>
          </cell>
          <cell r="O562">
            <v>5.5811774910995542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0.26616561806197903</v>
          </cell>
          <cell r="F563">
            <v>1.07767804697643E-6</v>
          </cell>
          <cell r="G563">
            <v>1.5798632411671499E-2</v>
          </cell>
          <cell r="H563">
            <v>0.15137027045554</v>
          </cell>
          <cell r="I563">
            <v>0.13830875297720499</v>
          </cell>
          <cell r="J563">
            <v>1.2773127153259701E-2</v>
          </cell>
          <cell r="K563">
            <v>0.152455472942258</v>
          </cell>
          <cell r="L563">
            <v>0.118750099259706</v>
          </cell>
          <cell r="M563">
            <v>3.2331093462430002E-2</v>
          </cell>
          <cell r="N563">
            <v>0.163098577969782</v>
          </cell>
          <cell r="O563">
            <v>0.10810580078490301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0.26616561806197903</v>
          </cell>
          <cell r="F564">
            <v>0.26616669574002599</v>
          </cell>
          <cell r="G564">
            <v>0.281965328151698</v>
          </cell>
          <cell r="H564">
            <v>0.30353828442408098</v>
          </cell>
          <cell r="I564">
            <v>0.302472241954582</v>
          </cell>
          <cell r="J564">
            <v>0.302452150586005</v>
          </cell>
          <cell r="K564">
            <v>0.303537353072722</v>
          </cell>
          <cell r="L564">
            <v>0.30353802230423699</v>
          </cell>
          <cell r="M564">
            <v>0.30353666566439402</v>
          </cell>
          <cell r="N564">
            <v>0.30353757007606402</v>
          </cell>
          <cell r="O564">
            <v>0.30353547221711602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6.7964329112826241E-4</v>
          </cell>
          <cell r="H565">
            <v>5.5422356258356487E-4</v>
          </cell>
          <cell r="I565">
            <v>1.3416777530033725E-2</v>
          </cell>
          <cell r="J565">
            <v>1.871455022091198E-2</v>
          </cell>
          <cell r="K565">
            <v>2.1769758268081009E-2</v>
          </cell>
          <cell r="L565">
            <v>1.0462623602051422E-2</v>
          </cell>
          <cell r="M565">
            <v>2.201656684320439E-3</v>
          </cell>
          <cell r="N565">
            <v>1.6438711678804017E-3</v>
          </cell>
          <cell r="O565">
            <v>3.0452029845667206E-3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6.8650837487703356E-4</v>
          </cell>
          <cell r="H566">
            <v>5.5982178038743887E-4</v>
          </cell>
          <cell r="I566">
            <v>1.3552300535387599E-2</v>
          </cell>
          <cell r="J566">
            <v>1.890358608172928E-2</v>
          </cell>
          <cell r="K566">
            <v>2.1989654816243452E-2</v>
          </cell>
          <cell r="L566">
            <v>1.056830666873881E-2</v>
          </cell>
          <cell r="M566">
            <v>2.2238956407277153E-3</v>
          </cell>
          <cell r="N566">
            <v>1.660475927151923E-3</v>
          </cell>
          <cell r="O566">
            <v>3.075962610673456E-3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6.7964329112826241E-4</v>
          </cell>
          <cell r="H567">
            <v>5.5422356258356487E-4</v>
          </cell>
          <cell r="I567">
            <v>1.3416777530033725E-2</v>
          </cell>
          <cell r="J567">
            <v>1.871455022091198E-2</v>
          </cell>
          <cell r="K567">
            <v>2.1769758268081009E-2</v>
          </cell>
          <cell r="L567">
            <v>1.0462623602051422E-2</v>
          </cell>
          <cell r="M567">
            <v>2.201656684320439E-3</v>
          </cell>
          <cell r="N567">
            <v>1.6438711678804017E-3</v>
          </cell>
          <cell r="O567">
            <v>3.0452029845667206E-3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8.3506884845545504E-5</v>
          </cell>
          <cell r="H568">
            <v>5.3142548433453898E-5</v>
          </cell>
          <cell r="I568">
            <v>1.0304731939743299E-3</v>
          </cell>
          <cell r="J568">
            <v>1.0341186179067801E-3</v>
          </cell>
          <cell r="K568">
            <v>1.1914607357553901E-3</v>
          </cell>
          <cell r="L568">
            <v>5.1871147603225305E-4</v>
          </cell>
          <cell r="M568">
            <v>1.5485898498528999E-4</v>
          </cell>
          <cell r="N568">
            <v>1.2157515653639301E-4</v>
          </cell>
          <cell r="O568">
            <v>2.97193943267656E-4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8.3506884845545504E-5</v>
          </cell>
          <cell r="H569">
            <v>7.0795657576465599E-5</v>
          </cell>
          <cell r="I569">
            <v>1.0674888910482282E-3</v>
          </cell>
          <cell r="J569">
            <v>1.4462518400634988E-3</v>
          </cell>
          <cell r="K569">
            <v>1.6822830329432702E-3</v>
          </cell>
          <cell r="L569">
            <v>8.0900909895852005E-4</v>
          </cell>
          <cell r="M569">
            <v>2.7100318838839009E-4</v>
          </cell>
          <cell r="N569">
            <v>1.9453830996409699E-4</v>
          </cell>
          <cell r="O569">
            <v>3.7454927369625902E-4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1.3416834676045286E-5</v>
          </cell>
          <cell r="E570">
            <v>2.7400535586848406E-5</v>
          </cell>
          <cell r="F570">
            <v>1.2465764395947223E-3</v>
          </cell>
          <cell r="G570">
            <v>1.009787437268187E-3</v>
          </cell>
          <cell r="H570">
            <v>2.3526893023023597E-2</v>
          </cell>
          <cell r="I570">
            <v>3.8473346811043708E-3</v>
          </cell>
          <cell r="J570">
            <v>0.10066724773386608</v>
          </cell>
          <cell r="K570">
            <v>3.3602520472242074E-3</v>
          </cell>
          <cell r="L570">
            <v>1.2615724570673503E-2</v>
          </cell>
          <cell r="M570">
            <v>2.1161787766203137E-2</v>
          </cell>
          <cell r="N570">
            <v>4.5015310897114962E-2</v>
          </cell>
          <cell r="O570">
            <v>0.59429517558045053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1.3416834676045286E-5</v>
          </cell>
          <cell r="E571">
            <v>2.7400535586848406E-5</v>
          </cell>
          <cell r="F571">
            <v>1.6072054046357899E-3</v>
          </cell>
          <cell r="G571">
            <v>1.2608838204065847E-3</v>
          </cell>
          <cell r="H571">
            <v>2.8518919094015119E-2</v>
          </cell>
          <cell r="I571">
            <v>4.529085523793103E-3</v>
          </cell>
          <cell r="J571">
            <v>0.11505166438490061</v>
          </cell>
          <cell r="K571">
            <v>3.7325995459244338E-3</v>
          </cell>
          <cell r="L571">
            <v>1.4025052495247612E-2</v>
          </cell>
          <cell r="M571">
            <v>2.3527684481409794E-2</v>
          </cell>
          <cell r="N571">
            <v>5.0042921955444644E-2</v>
          </cell>
          <cell r="O571">
            <v>0.66036284975382775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5.5105178852302801E-4</v>
          </cell>
          <cell r="E572">
            <v>4.1196315315402E-6</v>
          </cell>
          <cell r="F572">
            <v>1.9825900491261501E-5</v>
          </cell>
          <cell r="G572">
            <v>1.25183411305809E-5</v>
          </cell>
          <cell r="H572">
            <v>7.3539814699928397E-3</v>
          </cell>
          <cell r="I572">
            <v>2.4815680486073598E-4</v>
          </cell>
          <cell r="J572">
            <v>5.7274736227514799E-5</v>
          </cell>
          <cell r="K572">
            <v>1.3777476528337599E-4</v>
          </cell>
          <cell r="L572">
            <v>1.8828483231977101E-2</v>
          </cell>
          <cell r="M572">
            <v>2.0335504948231602E-2</v>
          </cell>
          <cell r="N572">
            <v>2.7928552186064499E-2</v>
          </cell>
          <cell r="O572">
            <v>3.6604955201913397E-2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5.5105178852302801E-4</v>
          </cell>
          <cell r="E573">
            <v>6.2808978362139051E-6</v>
          </cell>
          <cell r="F573">
            <v>2.3287055087816994E-5</v>
          </cell>
          <cell r="G573">
            <v>2.4292803974437999E-5</v>
          </cell>
          <cell r="H573">
            <v>7.3691546661848141E-3</v>
          </cell>
          <cell r="I573">
            <v>7.5989393277404865E-3</v>
          </cell>
          <cell r="J573">
            <v>7.5950976604556904E-3</v>
          </cell>
          <cell r="K573">
            <v>2.4672004984179895E-4</v>
          </cell>
          <cell r="L573">
            <v>1.8965845782034439E-2</v>
          </cell>
          <cell r="M573">
            <v>3.9189613840051249E-2</v>
          </cell>
          <cell r="N573">
            <v>6.0972956765029368E-2</v>
          </cell>
          <cell r="O573">
            <v>8.4666636472918E-2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2.1240507433964315E-4</v>
          </cell>
          <cell r="H574">
            <v>0.88011550732087807</v>
          </cell>
          <cell r="I574">
            <v>0.88001131714203296</v>
          </cell>
          <cell r="J574">
            <v>0.88006941530958649</v>
          </cell>
          <cell r="K574">
            <v>0.84362362265746271</v>
          </cell>
          <cell r="L574">
            <v>0.88008918485466092</v>
          </cell>
          <cell r="M574">
            <v>0.8800052825198349</v>
          </cell>
          <cell r="N574">
            <v>0.88005103242111404</v>
          </cell>
          <cell r="O574">
            <v>0.87905994202726712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3.2833759668055576E-4</v>
          </cell>
          <cell r="H575">
            <v>1.3604901454140588</v>
          </cell>
          <cell r="I575">
            <v>1.3603290873365794</v>
          </cell>
          <cell r="J575">
            <v>1.3604188959852923</v>
          </cell>
          <cell r="K575">
            <v>1.304080675226116</v>
          </cell>
          <cell r="L575">
            <v>1.3604494559186531</v>
          </cell>
          <cell r="M575">
            <v>1.3603197589655192</v>
          </cell>
          <cell r="N575">
            <v>1.3603904795576729</v>
          </cell>
          <cell r="O575">
            <v>1.3588584434751054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5.4074267102019924E-4</v>
          </cell>
          <cell r="H576">
            <v>2.2406056527349372</v>
          </cell>
          <cell r="I576">
            <v>2.2403404044786135</v>
          </cell>
          <cell r="J576">
            <v>2.2404883112948779</v>
          </cell>
          <cell r="K576">
            <v>2.1477042978835779</v>
          </cell>
          <cell r="L576">
            <v>2.2405386407733117</v>
          </cell>
          <cell r="M576">
            <v>2.2403250414853533</v>
          </cell>
          <cell r="N576">
            <v>2.2404415119787853</v>
          </cell>
          <cell r="O576">
            <v>2.2379183855023759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2.9336689294547599E-5</v>
          </cell>
          <cell r="H577">
            <v>0.121826738667625</v>
          </cell>
          <cell r="I577">
            <v>5.4921677841674497E-6</v>
          </cell>
          <cell r="J577">
            <v>1.81201957464772E-5</v>
          </cell>
          <cell r="K577">
            <v>0.116784205283006</v>
          </cell>
          <cell r="L577">
            <v>5.0520081339147701E-3</v>
          </cell>
          <cell r="M577">
            <v>7.9427295148258702E-6</v>
          </cell>
          <cell r="N577">
            <v>9.7705704683770406E-2</v>
          </cell>
          <cell r="O577">
            <v>2.4004251161916401E-2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2.9336689294547599E-5</v>
          </cell>
          <cell r="H578">
            <v>0.12185607535692</v>
          </cell>
          <cell r="I578">
            <v>0.121855986311701</v>
          </cell>
          <cell r="J578">
            <v>0.121850351031156</v>
          </cell>
          <cell r="K578">
            <v>0.116807817646537</v>
          </cell>
          <cell r="L578">
            <v>0.12185277666354399</v>
          </cell>
          <cell r="M578">
            <v>0.121844156146436</v>
          </cell>
          <cell r="N578">
            <v>0.12184914285126</v>
          </cell>
          <cell r="O578">
            <v>0.121717898575202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0.56339236771803025</v>
          </cell>
          <cell r="E579">
            <v>1.1276503745023061</v>
          </cell>
          <cell r="F579">
            <v>1.1274881477827936</v>
          </cell>
          <cell r="G579">
            <v>2.4025574831311567</v>
          </cell>
          <cell r="H579">
            <v>4.0704901914956562</v>
          </cell>
          <cell r="I579">
            <v>6.1313889909571726</v>
          </cell>
          <cell r="J579">
            <v>6.1312917709852259</v>
          </cell>
          <cell r="K579">
            <v>6.4141895789177692</v>
          </cell>
          <cell r="L579">
            <v>6.414221665412458</v>
          </cell>
          <cell r="M579">
            <v>6.4142085032665825</v>
          </cell>
          <cell r="N579">
            <v>6.414189586099396</v>
          </cell>
          <cell r="O579">
            <v>4.3762277942148913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0.56339236771803025</v>
          </cell>
          <cell r="E580">
            <v>1.1276503745023061</v>
          </cell>
          <cell r="F580">
            <v>1.1274881477827936</v>
          </cell>
          <cell r="G580">
            <v>2.4025574831311567</v>
          </cell>
          <cell r="H580">
            <v>4.0704901914956562</v>
          </cell>
          <cell r="I580">
            <v>6.1313889909571726</v>
          </cell>
          <cell r="J580">
            <v>6.1312917709852259</v>
          </cell>
          <cell r="K580">
            <v>6.4141895789177692</v>
          </cell>
          <cell r="L580">
            <v>6.414221665412458</v>
          </cell>
          <cell r="M580">
            <v>6.4142085032665825</v>
          </cell>
          <cell r="N580">
            <v>6.414189586099396</v>
          </cell>
          <cell r="O580">
            <v>4.3762277942148913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4.55496022217384E-2</v>
          </cell>
          <cell r="E581">
            <v>4.5549602775892803E-2</v>
          </cell>
          <cell r="F581">
            <v>1.09786266165311E-7</v>
          </cell>
          <cell r="G581">
            <v>0.103004842374824</v>
          </cell>
          <cell r="H581">
            <v>0.13474809756023001</v>
          </cell>
          <cell r="I581">
            <v>0.166493430650344</v>
          </cell>
          <cell r="J581">
            <v>3.0318904849176203E-8</v>
          </cell>
          <cell r="K581">
            <v>6.7646036982886307E-2</v>
          </cell>
          <cell r="L581">
            <v>7.3961649259125101E-2</v>
          </cell>
          <cell r="M581">
            <v>7.5364967418388204E-2</v>
          </cell>
          <cell r="N581">
            <v>0.13692441717252701</v>
          </cell>
          <cell r="O581">
            <v>1.67714407747846E-8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4.55496022217384E-2</v>
          </cell>
          <cell r="E582">
            <v>9.1099204997631203E-2</v>
          </cell>
          <cell r="F582">
            <v>9.1099314783897406E-2</v>
          </cell>
          <cell r="G582">
            <v>0.19410415715872201</v>
          </cell>
          <cell r="H582">
            <v>0.32885225471895202</v>
          </cell>
          <cell r="I582">
            <v>0.49534568536929602</v>
          </cell>
          <cell r="J582">
            <v>0.49534571568820102</v>
          </cell>
          <cell r="K582">
            <v>0.51819190001752502</v>
          </cell>
          <cell r="L582">
            <v>0.51821758710881205</v>
          </cell>
          <cell r="M582">
            <v>0.51821421218987795</v>
          </cell>
          <cell r="N582">
            <v>0.51819283246464798</v>
          </cell>
          <cell r="O582">
            <v>0.353897117923272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1.4159303428586034E-4</v>
          </cell>
          <cell r="H583">
            <v>2.2010292062354445E-2</v>
          </cell>
          <cell r="I583">
            <v>2.198533580325826E-2</v>
          </cell>
          <cell r="J583">
            <v>2.1874137272643542E-2</v>
          </cell>
          <cell r="K583">
            <v>6.6221730875548591E-4</v>
          </cell>
          <cell r="L583">
            <v>6.7229720465450025E-4</v>
          </cell>
          <cell r="M583">
            <v>8.6976046694314834E-4</v>
          </cell>
          <cell r="N583">
            <v>8.3902968479800837E-4</v>
          </cell>
          <cell r="O583">
            <v>1.3292533045698195E-3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2.8099940863066938E-4</v>
          </cell>
          <cell r="H584">
            <v>4.3680673166614607E-2</v>
          </cell>
          <cell r="I584">
            <v>4.3631146054754717E-2</v>
          </cell>
          <cell r="J584">
            <v>4.3410466262835984E-2</v>
          </cell>
          <cell r="K584">
            <v>1.3142078145567881E-3</v>
          </cell>
          <cell r="L584">
            <v>1.3342119397665305E-3</v>
          </cell>
          <cell r="M584">
            <v>1.7260889851963969E-3</v>
          </cell>
          <cell r="N584">
            <v>1.6651020047768078E-3</v>
          </cell>
          <cell r="O584">
            <v>2.6379785869295592E-3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4.2259244291652974E-4</v>
          </cell>
          <cell r="H585">
            <v>6.5690965228969014E-2</v>
          </cell>
          <cell r="I585">
            <v>6.5616481858012943E-2</v>
          </cell>
          <cell r="J585">
            <v>6.5284603535479532E-2</v>
          </cell>
          <cell r="K585">
            <v>1.9764251233122757E-3</v>
          </cell>
          <cell r="L585">
            <v>2.0065091444210312E-3</v>
          </cell>
          <cell r="M585">
            <v>2.5958494521395453E-3</v>
          </cell>
          <cell r="N585">
            <v>2.5041316895748171E-3</v>
          </cell>
          <cell r="O585">
            <v>3.9672318914993733E-3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2.2904765604893501E-5</v>
          </cell>
          <cell r="H586">
            <v>3.5505863139790599E-3</v>
          </cell>
          <cell r="I586">
            <v>3.9645957141034E-7</v>
          </cell>
          <cell r="J586">
            <v>4.5201313679980401E-7</v>
          </cell>
          <cell r="K586">
            <v>1.06129962808477E-4</v>
          </cell>
          <cell r="L586">
            <v>2.4831158941412299E-6</v>
          </cell>
          <cell r="M586">
            <v>3.1831716556153803E-5</v>
          </cell>
          <cell r="N586">
            <v>8.3659515320279605E-5</v>
          </cell>
          <cell r="O586">
            <v>9.9817732968151394E-5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2.2904765604893501E-5</v>
          </cell>
          <cell r="H587">
            <v>3.5734910795839599E-3</v>
          </cell>
          <cell r="I587">
            <v>3.56952997943405E-3</v>
          </cell>
          <cell r="J587">
            <v>3.55143478668727E-3</v>
          </cell>
          <cell r="K587">
            <v>1.06978435516687E-4</v>
          </cell>
          <cell r="L587">
            <v>1.09066119795037E-4</v>
          </cell>
          <cell r="M587">
            <v>1.4044479525877199E-4</v>
          </cell>
          <cell r="N587">
            <v>1.3598510916568401E-4</v>
          </cell>
          <cell r="O587">
            <v>2.15308964844585E-4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4.1138609266067386E-4</v>
          </cell>
          <cell r="H588">
            <v>1.0838823533979121E-3</v>
          </cell>
          <cell r="I588">
            <v>4.4920091448671044E-3</v>
          </cell>
          <cell r="J588">
            <v>4.5045028163740036E-3</v>
          </cell>
          <cell r="K588">
            <v>4.4942373982241809E-3</v>
          </cell>
          <cell r="L588">
            <v>4.0730668565036902E-3</v>
          </cell>
          <cell r="M588">
            <v>3.3253893499245991E-3</v>
          </cell>
          <cell r="N588">
            <v>1.7798325299229073E-3</v>
          </cell>
          <cell r="O588">
            <v>3.6669980920910543E-3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3.5421565636115603E-4</v>
          </cell>
          <cell r="H589">
            <v>9.0998651502035199E-4</v>
          </cell>
          <cell r="I589">
            <v>3.6795792530887458E-3</v>
          </cell>
          <cell r="J589">
            <v>3.4880197512499505E-3</v>
          </cell>
          <cell r="K589">
            <v>3.2996168631234447E-3</v>
          </cell>
          <cell r="L589">
            <v>2.9903983464823632E-3</v>
          </cell>
          <cell r="M589">
            <v>2.4414622110967986E-3</v>
          </cell>
          <cell r="N589">
            <v>1.3067323572158898E-3</v>
          </cell>
          <cell r="O589">
            <v>2.6922673792190268E-3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2.44174532527037E-5</v>
          </cell>
          <cell r="H590">
            <v>4.7183935733096597E-5</v>
          </cell>
          <cell r="I590">
            <v>1.73894635365331E-4</v>
          </cell>
          <cell r="J590">
            <v>5.7508263570397005E-7</v>
          </cell>
          <cell r="K590">
            <v>1.1851173217611799E-6</v>
          </cell>
          <cell r="L590">
            <v>8.6533720935242095E-7</v>
          </cell>
          <cell r="M590">
            <v>8.5071568294856807E-6</v>
          </cell>
          <cell r="N590">
            <v>8.9022996392883798E-5</v>
          </cell>
          <cell r="O590">
            <v>1.07356498111012E-4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2.44174532527037E-5</v>
          </cell>
          <cell r="H591">
            <v>7.155572191619783E-5</v>
          </cell>
          <cell r="I591">
            <v>2.4534089599496998E-4</v>
          </cell>
          <cell r="J591">
            <v>2.4551189051822499E-4</v>
          </cell>
          <cell r="K591">
            <v>2.4576464555937526E-4</v>
          </cell>
          <cell r="L591">
            <v>2.2244333472457327E-4</v>
          </cell>
          <cell r="M591">
            <v>1.8368066571475858E-4</v>
          </cell>
          <cell r="N591">
            <v>9.9139298676412732E-5</v>
          </cell>
          <cell r="O591">
            <v>2.0588990655218402E-4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4.2799769672770722</v>
          </cell>
          <cell r="E592">
            <v>3.78496922598571</v>
          </cell>
          <cell r="F592">
            <v>3.848033190193568</v>
          </cell>
          <cell r="G592">
            <v>2.8879704964801394</v>
          </cell>
          <cell r="H592">
            <v>1.2391741880788254</v>
          </cell>
          <cell r="I592">
            <v>0.75714410672200938</v>
          </cell>
          <cell r="J592">
            <v>0.49049112235558567</v>
          </cell>
          <cell r="K592">
            <v>1.8514267299711358</v>
          </cell>
          <cell r="L592">
            <v>1.7256956295257597</v>
          </cell>
          <cell r="M592">
            <v>1.6253443739027766</v>
          </cell>
          <cell r="N592">
            <v>1.6260173694890587</v>
          </cell>
          <cell r="O592">
            <v>0.77230948355963536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4.5052389129232377</v>
          </cell>
          <cell r="E593">
            <v>3.9841781326165373</v>
          </cell>
          <cell r="F593">
            <v>4.0505612528353332</v>
          </cell>
          <cell r="G593">
            <v>3.0399689436633022</v>
          </cell>
          <cell r="H593">
            <v>1.3043938821882375</v>
          </cell>
          <cell r="I593">
            <v>0.7969937965494831</v>
          </cell>
          <cell r="J593">
            <v>0.51630644458482733</v>
          </cell>
          <cell r="K593">
            <v>1.9488702420748816</v>
          </cell>
          <cell r="L593">
            <v>1.8165217152902708</v>
          </cell>
          <cell r="M593">
            <v>1.7108888146345016</v>
          </cell>
          <cell r="N593">
            <v>1.7115972310411127</v>
          </cell>
          <cell r="O593">
            <v>0.81295735111540546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4.7880965774904203E-8</v>
          </cell>
          <cell r="E594">
            <v>3.0393937880203202E-7</v>
          </cell>
          <cell r="F594">
            <v>3.8319097259538598E-7</v>
          </cell>
          <cell r="G594">
            <v>3.72435876239377E-7</v>
          </cell>
          <cell r="H594">
            <v>1.30946745633959E-2</v>
          </cell>
          <cell r="I594">
            <v>7.3955713907471299E-2</v>
          </cell>
          <cell r="J594">
            <v>4.4990365795565598E-7</v>
          </cell>
          <cell r="K594">
            <v>9.7058357172391599E-2</v>
          </cell>
          <cell r="L594">
            <v>6.9631192840296993E-2</v>
          </cell>
          <cell r="M594">
            <v>6.1375037132873198E-6</v>
          </cell>
          <cell r="N594">
            <v>9.4060006961892206E-2</v>
          </cell>
          <cell r="O594">
            <v>1.8146805671606901E-6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0.34576934775729873</v>
          </cell>
          <cell r="E595">
            <v>0.34576925252210211</v>
          </cell>
          <cell r="F595">
            <v>0.34576904732510372</v>
          </cell>
          <cell r="G595">
            <v>0.34576828339164301</v>
          </cell>
          <cell r="H595">
            <v>0.10276442347670793</v>
          </cell>
          <cell r="I595">
            <v>8.70505413415395E-2</v>
          </cell>
          <cell r="J595">
            <v>7.3959783318946287E-2</v>
          </cell>
          <cell r="K595">
            <v>0.17101374029865943</v>
          </cell>
          <cell r="L595">
            <v>0.17805292269899958</v>
          </cell>
          <cell r="M595">
            <v>0.16669488229504784</v>
          </cell>
          <cell r="N595">
            <v>0.15881362780468378</v>
          </cell>
          <cell r="O595">
            <v>9.4066626986466992E-2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6.6446963800498642</v>
          </cell>
          <cell r="E596">
            <v>6.9687085770916717</v>
          </cell>
          <cell r="F596">
            <v>6.8510359934472858</v>
          </cell>
          <cell r="G596">
            <v>4.4230872729944402</v>
          </cell>
          <cell r="H596">
            <v>2.1881639931059058</v>
          </cell>
          <cell r="I596">
            <v>1.3618102112318731</v>
          </cell>
          <cell r="J596">
            <v>0.94163679169608394</v>
          </cell>
          <cell r="K596">
            <v>3.0232293817535316</v>
          </cell>
          <cell r="L596">
            <v>2.7969946719863183</v>
          </cell>
          <cell r="M596">
            <v>2.7284266128447463</v>
          </cell>
          <cell r="N596">
            <v>2.6485209911571115</v>
          </cell>
          <cell r="O596">
            <v>0.82412588924717511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8.4110080760124859</v>
          </cell>
          <cell r="E597">
            <v>8.7988744660248308</v>
          </cell>
          <cell r="F597">
            <v>8.6176553376695413</v>
          </cell>
          <cell r="G597">
            <v>5.5288590912430502</v>
          </cell>
          <cell r="H597">
            <v>2.7182161405042327</v>
          </cell>
          <cell r="I597">
            <v>1.6812471743603363</v>
          </cell>
          <cell r="J597">
            <v>1.1553825664982627</v>
          </cell>
          <cell r="K597">
            <v>3.6868650996994328</v>
          </cell>
          <cell r="L597">
            <v>3.4109691121784329</v>
          </cell>
          <cell r="M597">
            <v>3.3273495278594489</v>
          </cell>
          <cell r="N597">
            <v>3.2299036477525718</v>
          </cell>
          <cell r="O597">
            <v>1.0050315722526528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2.5978672996397401E-6</v>
          </cell>
          <cell r="E598">
            <v>3.5239530266232E-2</v>
          </cell>
          <cell r="F598">
            <v>5.4111209639722705E-7</v>
          </cell>
          <cell r="G598">
            <v>6.4857117298977595E-7</v>
          </cell>
          <cell r="H598">
            <v>5.9774164015755103E-2</v>
          </cell>
          <cell r="I598">
            <v>0.10797652533886</v>
          </cell>
          <cell r="J598">
            <v>9.3980122620776097E-7</v>
          </cell>
          <cell r="K598">
            <v>9.8712481357181206E-2</v>
          </cell>
          <cell r="L598">
            <v>9.0950126658918995E-2</v>
          </cell>
          <cell r="M598">
            <v>5.5830219004969601E-5</v>
          </cell>
          <cell r="N598">
            <v>0.103462575597497</v>
          </cell>
          <cell r="O598">
            <v>2.0795888890927698E-6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0.43757118664097661</v>
          </cell>
          <cell r="E599">
            <v>0.47281061027607907</v>
          </cell>
          <cell r="F599">
            <v>0.47281020462921208</v>
          </cell>
          <cell r="G599">
            <v>0.47280827802813502</v>
          </cell>
          <cell r="H599">
            <v>0.19130512376350187</v>
          </cell>
          <cell r="I599">
            <v>0.16775093151161119</v>
          </cell>
          <cell r="J599">
            <v>0.11612021935764918</v>
          </cell>
          <cell r="K599">
            <v>0.2066888048030476</v>
          </cell>
          <cell r="L599">
            <v>0.20625326597534691</v>
          </cell>
          <cell r="M599">
            <v>0.18971721336582248</v>
          </cell>
          <cell r="N599">
            <v>0.18311887511206373</v>
          </cell>
          <cell r="O599">
            <v>0.10351678508239436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6.5822741129159414</v>
          </cell>
          <cell r="E600">
            <v>7.0678488495177412</v>
          </cell>
          <cell r="F600">
            <v>6.8674038613202555</v>
          </cell>
          <cell r="G600">
            <v>7.2896885483243397</v>
          </cell>
          <cell r="H600">
            <v>7.3073251254959759</v>
          </cell>
          <cell r="I600">
            <v>6.7249331239580608</v>
          </cell>
          <cell r="J600">
            <v>8.2675564820646859</v>
          </cell>
          <cell r="K600">
            <v>8.6387518703670452</v>
          </cell>
          <cell r="L600">
            <v>8.5670786956981289</v>
          </cell>
          <cell r="M600">
            <v>8.1078668047018567</v>
          </cell>
          <cell r="N600">
            <v>7.0694054572826497</v>
          </cell>
          <cell r="O600">
            <v>6.8153519528406923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7.1200033801536362</v>
          </cell>
          <cell r="E601">
            <v>7.6289063610330636</v>
          </cell>
          <cell r="F601">
            <v>7.3888615585997055</v>
          </cell>
          <cell r="G601">
            <v>7.8016585741222935</v>
          </cell>
          <cell r="H601">
            <v>7.7793195835579265</v>
          </cell>
          <cell r="I601">
            <v>7.1217779633778679</v>
          </cell>
          <cell r="J601">
            <v>8.7289823611294359</v>
          </cell>
          <cell r="K601">
            <v>9.0934230214389942</v>
          </cell>
          <cell r="L601">
            <v>9.0179775744190778</v>
          </cell>
          <cell r="M601">
            <v>8.5345966365282599</v>
          </cell>
          <cell r="N601">
            <v>7.441479428718579</v>
          </cell>
          <cell r="O601">
            <v>7.1740546872007354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6.5822741129159414</v>
          </cell>
          <cell r="E602">
            <v>7.0678488495177412</v>
          </cell>
          <cell r="F602">
            <v>6.8674038613202555</v>
          </cell>
          <cell r="G602">
            <v>7.2896885483243397</v>
          </cell>
          <cell r="H602">
            <v>7.3073251254959759</v>
          </cell>
          <cell r="I602">
            <v>6.7249331239580608</v>
          </cell>
          <cell r="J602">
            <v>8.2675564820646859</v>
          </cell>
          <cell r="K602">
            <v>8.6387518703670452</v>
          </cell>
          <cell r="L602">
            <v>8.5670786956981289</v>
          </cell>
          <cell r="M602">
            <v>8.1078668047018567</v>
          </cell>
          <cell r="N602">
            <v>7.0694054572826497</v>
          </cell>
          <cell r="O602">
            <v>6.8153519528406923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2.3169475041769499E-2</v>
          </cell>
          <cell r="F603">
            <v>5.4613854672550401E-2</v>
          </cell>
          <cell r="G603">
            <v>6.2740991354606895E-2</v>
          </cell>
          <cell r="H603">
            <v>0.45987998952763798</v>
          </cell>
          <cell r="I603">
            <v>0.17703014773102699</v>
          </cell>
          <cell r="J603">
            <v>0.21836235504218299</v>
          </cell>
          <cell r="K603">
            <v>0.45432119351331801</v>
          </cell>
          <cell r="L603">
            <v>0.187782831628481</v>
          </cell>
          <cell r="M603">
            <v>0.144486195636539</v>
          </cell>
          <cell r="N603">
            <v>0.31301693100300299</v>
          </cell>
          <cell r="O603">
            <v>0.17930910432797301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0.55717466546857053</v>
          </cell>
          <cell r="F604">
            <v>0.59004315455008893</v>
          </cell>
          <cell r="G604">
            <v>0.61810482974319103</v>
          </cell>
          <cell r="H604">
            <v>0.65702841162931291</v>
          </cell>
          <cell r="I604">
            <v>0.65730117829394641</v>
          </cell>
          <cell r="J604">
            <v>0.79547043821729979</v>
          </cell>
          <cell r="K604">
            <v>0.79546410167699377</v>
          </cell>
          <cell r="L604">
            <v>0.79546538128558975</v>
          </cell>
          <cell r="M604">
            <v>0.66762152331453894</v>
          </cell>
          <cell r="N604">
            <v>0.55981008782460706</v>
          </cell>
          <cell r="O604">
            <v>0.56292685983669188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0.41003487503690339</v>
          </cell>
          <cell r="E605">
            <v>0.8206698843597523</v>
          </cell>
          <cell r="F605">
            <v>0.82052901079230245</v>
          </cell>
          <cell r="G605">
            <v>1.7484822572018275</v>
          </cell>
          <cell r="H605">
            <v>1.8872309923912998</v>
          </cell>
          <cell r="I605">
            <v>3.3870814690804867</v>
          </cell>
          <cell r="J605">
            <v>3.387010073849329</v>
          </cell>
          <cell r="K605">
            <v>3.7663778208993186</v>
          </cell>
          <cell r="L605">
            <v>4.6680544902145975</v>
          </cell>
          <cell r="M605">
            <v>4.6680098988589362</v>
          </cell>
          <cell r="N605">
            <v>4.6675265253606151</v>
          </cell>
          <cell r="O605">
            <v>3.374623112755506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0.41003487503690339</v>
          </cell>
          <cell r="E606">
            <v>0.8206698843597523</v>
          </cell>
          <cell r="F606">
            <v>0.82052901079230245</v>
          </cell>
          <cell r="G606">
            <v>1.7484822572018275</v>
          </cell>
          <cell r="H606">
            <v>1.8872309923912998</v>
          </cell>
          <cell r="I606">
            <v>3.3870814690804867</v>
          </cell>
          <cell r="J606">
            <v>3.387010073849329</v>
          </cell>
          <cell r="K606">
            <v>3.7663778208993186</v>
          </cell>
          <cell r="L606">
            <v>4.6680544902145975</v>
          </cell>
          <cell r="M606">
            <v>4.6680098988589362</v>
          </cell>
          <cell r="N606">
            <v>4.6675265253606151</v>
          </cell>
          <cell r="O606">
            <v>3.374623112755506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3.3149478313061302E-2</v>
          </cell>
          <cell r="E607">
            <v>3.31494790571501E-2</v>
          </cell>
          <cell r="F607">
            <v>9.3785874985047897E-8</v>
          </cell>
          <cell r="G607">
            <v>7.4963020988356999E-2</v>
          </cell>
          <cell r="H607">
            <v>1.12083615060776E-2</v>
          </cell>
          <cell r="I607">
            <v>0.12116826738810101</v>
          </cell>
          <cell r="J607">
            <v>2.9548310109453499E-8</v>
          </cell>
          <cell r="K607">
            <v>6.3245923662144404E-2</v>
          </cell>
          <cell r="L607">
            <v>0.12666707962062601</v>
          </cell>
          <cell r="M607">
            <v>5.4845658696439502E-2</v>
          </cell>
          <cell r="N607">
            <v>2.8140122420577202E-2</v>
          </cell>
          <cell r="O607">
            <v>1.6706904549781999E-8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3.3149478313061302E-2</v>
          </cell>
          <cell r="E608">
            <v>6.6298957370211395E-2</v>
          </cell>
          <cell r="F608">
            <v>6.6299051156086405E-2</v>
          </cell>
          <cell r="G608">
            <v>0.141262072144443</v>
          </cell>
          <cell r="H608">
            <v>0.15247043365052099</v>
          </cell>
          <cell r="I608">
            <v>0.27363870103862198</v>
          </cell>
          <cell r="J608">
            <v>0.273638730586932</v>
          </cell>
          <cell r="K608">
            <v>0.30428081850567801</v>
          </cell>
          <cell r="L608">
            <v>0.37713988946669902</v>
          </cell>
          <cell r="M608">
            <v>0.37713532042169801</v>
          </cell>
          <cell r="N608">
            <v>0.377083439287561</v>
          </cell>
          <cell r="O608">
            <v>0.27289883065500098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2.6383740976596449E-4</v>
          </cell>
          <cell r="I609">
            <v>2.6402540146646183E-4</v>
          </cell>
          <cell r="J609">
            <v>2.6437629177182472E-4</v>
          </cell>
          <cell r="K609">
            <v>1.1756669238190328E-2</v>
          </cell>
          <cell r="L609">
            <v>1.1761347529548804E-2</v>
          </cell>
          <cell r="M609">
            <v>1.3032269885458381E-2</v>
          </cell>
          <cell r="N609">
            <v>1.306772666454015E-2</v>
          </cell>
          <cell r="O609">
            <v>1.2869120217155368E-2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2.8353388644437962E-3</v>
          </cell>
          <cell r="I610">
            <v>2.8373591244785158E-3</v>
          </cell>
          <cell r="J610">
            <v>2.8411299806313031E-3</v>
          </cell>
          <cell r="K610">
            <v>0.12634349782701695</v>
          </cell>
          <cell r="L610">
            <v>0.12639377326490731</v>
          </cell>
          <cell r="M610">
            <v>0.14005178920964154</v>
          </cell>
          <cell r="N610">
            <v>0.14043282684879863</v>
          </cell>
          <cell r="O610">
            <v>0.13829849502868757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3.0991762742097616E-3</v>
          </cell>
          <cell r="I611">
            <v>3.1013845259449794E-3</v>
          </cell>
          <cell r="J611">
            <v>3.1055062724031283E-3</v>
          </cell>
          <cell r="K611">
            <v>0.13810016706520725</v>
          </cell>
          <cell r="L611">
            <v>0.13815512079445622</v>
          </cell>
          <cell r="M611">
            <v>0.15308405909509995</v>
          </cell>
          <cell r="N611">
            <v>0.15350055351333886</v>
          </cell>
          <cell r="O611">
            <v>0.15116761524584296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1.68107810873449E-4</v>
          </cell>
          <cell r="I612">
            <v>1.79142471817225E-7</v>
          </cell>
          <cell r="J612">
            <v>2.7608606891806202E-7</v>
          </cell>
          <cell r="K612">
            <v>7.5113909987664703E-3</v>
          </cell>
          <cell r="L612">
            <v>3.2925726971423401E-6</v>
          </cell>
          <cell r="M612">
            <v>8.12219976386995E-4</v>
          </cell>
          <cell r="N612">
            <v>6.2050124259096099E-3</v>
          </cell>
          <cell r="O612">
            <v>1.20579555393594E-3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1.68107810873449E-4</v>
          </cell>
          <cell r="I613">
            <v>1.6828695334526601E-4</v>
          </cell>
          <cell r="J613">
            <v>1.6856303941418401E-4</v>
          </cell>
          <cell r="K613">
            <v>7.5118462273072104E-3</v>
          </cell>
          <cell r="L613">
            <v>7.5149506033618503E-3</v>
          </cell>
          <cell r="M613">
            <v>8.3269035478506104E-3</v>
          </cell>
          <cell r="N613">
            <v>8.3499132044397104E-3</v>
          </cell>
          <cell r="O613">
            <v>8.2230279562325505E-3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0.66789745839215353</v>
          </cell>
          <cell r="E614">
            <v>0.27996757807346295</v>
          </cell>
          <cell r="F614">
            <v>4.8909134679625862E-2</v>
          </cell>
          <cell r="G614">
            <v>0.31120731330166923</v>
          </cell>
          <cell r="H614">
            <v>1.9744650354819333E-2</v>
          </cell>
          <cell r="I614">
            <v>0.24598688625774745</v>
          </cell>
          <cell r="J614">
            <v>0.57420192122819547</v>
          </cell>
          <cell r="K614">
            <v>0.65922621324065334</v>
          </cell>
          <cell r="L614">
            <v>0.48607235039771651</v>
          </cell>
          <cell r="M614">
            <v>0.46122861889993122</v>
          </cell>
          <cell r="N614">
            <v>0.66092612593790434</v>
          </cell>
          <cell r="O614">
            <v>0.65721135628150928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2.0650740277409589E-3</v>
          </cell>
          <cell r="E615">
            <v>1.2492955732601716E-3</v>
          </cell>
          <cell r="F615">
            <v>1.0558209830086249E-3</v>
          </cell>
          <cell r="G615">
            <v>1.8727081055687433E-3</v>
          </cell>
          <cell r="H615">
            <v>0.15039657511351043</v>
          </cell>
          <cell r="I615">
            <v>0.42398523222211187</v>
          </cell>
          <cell r="J615">
            <v>3.0338995432026072E-2</v>
          </cell>
          <cell r="K615">
            <v>1.0745848550670914E-2</v>
          </cell>
          <cell r="L615">
            <v>6.2673043223712734E-3</v>
          </cell>
          <cell r="M615">
            <v>7.729653264409277E-3</v>
          </cell>
          <cell r="N615">
            <v>9.0473028516665395E-3</v>
          </cell>
          <cell r="O615">
            <v>1.2765014257617915E-2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0.66996253241989467</v>
          </cell>
          <cell r="E616">
            <v>0.28121687364672332</v>
          </cell>
          <cell r="F616">
            <v>4.9962408969390845E-2</v>
          </cell>
          <cell r="G616">
            <v>0.3130800214072384</v>
          </cell>
          <cell r="H616">
            <v>0.1701412254683298</v>
          </cell>
          <cell r="I616">
            <v>0.66997211847985982</v>
          </cell>
          <cell r="J616">
            <v>0.60454091666022192</v>
          </cell>
          <cell r="K616">
            <v>0.6699720617913244</v>
          </cell>
          <cell r="L616">
            <v>0.49233965472008795</v>
          </cell>
          <cell r="M616">
            <v>0.46895827216434011</v>
          </cell>
          <cell r="N616">
            <v>0.66997342878957145</v>
          </cell>
          <cell r="O616">
            <v>0.66997637053912795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2.394035709268608</v>
          </cell>
          <cell r="E617">
            <v>0.28588022146692399</v>
          </cell>
          <cell r="F617">
            <v>2.286460385932727</v>
          </cell>
          <cell r="G617">
            <v>1.7997882029969008</v>
          </cell>
          <cell r="H617">
            <v>1.5210232197298341</v>
          </cell>
          <cell r="I617">
            <v>1.2837678685770821</v>
          </cell>
          <cell r="J617">
            <v>1.0170244323924751</v>
          </cell>
          <cell r="K617">
            <v>1.7340297196598016</v>
          </cell>
          <cell r="L617">
            <v>1.7102050373374771</v>
          </cell>
          <cell r="M617">
            <v>1.7212687073150212</v>
          </cell>
          <cell r="N617">
            <v>0.7259284489111596</v>
          </cell>
          <cell r="O617">
            <v>0.72621635541893226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2.6236007772806684</v>
          </cell>
          <cell r="E618">
            <v>0.31243740051029956</v>
          </cell>
          <cell r="F618">
            <v>2.4886643656410619</v>
          </cell>
          <cell r="G618">
            <v>1.9457169762128645</v>
          </cell>
          <cell r="H618">
            <v>1.6333135245421047</v>
          </cell>
          <cell r="I618">
            <v>1.3693523931488885</v>
          </cell>
          <cell r="J618">
            <v>1.0776417826675231</v>
          </cell>
          <cell r="K618">
            <v>1.8252944417471599</v>
          </cell>
          <cell r="L618">
            <v>1.800215828776291</v>
          </cell>
          <cell r="M618">
            <v>1.8118617971737077</v>
          </cell>
          <cell r="N618">
            <v>0.76413520938016821</v>
          </cell>
          <cell r="O618">
            <v>0.76443826886203436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5.2391366623007204E-7</v>
          </cell>
          <cell r="E619">
            <v>7.4342961802479098E-7</v>
          </cell>
          <cell r="F619">
            <v>0.12772873547435401</v>
          </cell>
          <cell r="G619">
            <v>1.76793185344966E-6</v>
          </cell>
          <cell r="H619">
            <v>3.8887272654173501E-2</v>
          </cell>
          <cell r="I619">
            <v>8.5847236766100801E-2</v>
          </cell>
          <cell r="J619">
            <v>1.19860614089751E-2</v>
          </cell>
          <cell r="K619">
            <v>8.5542209844185493E-2</v>
          </cell>
          <cell r="L619">
            <v>0.10048798493875299</v>
          </cell>
          <cell r="M619">
            <v>2.9179709121925703E-4</v>
          </cell>
          <cell r="N619">
            <v>1.34916692157103E-5</v>
          </cell>
          <cell r="O619">
            <v>8.1239732980035395E-2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0.18498857226510823</v>
          </cell>
          <cell r="E620">
            <v>4.8952226850604269E-2</v>
          </cell>
          <cell r="F620">
            <v>0.17668068939337603</v>
          </cell>
          <cell r="G620">
            <v>0.17668103395065798</v>
          </cell>
          <cell r="H620">
            <v>0.17930875089717521</v>
          </cell>
          <cell r="I620">
            <v>0.15155582392452469</v>
          </cell>
          <cell r="J620">
            <v>0.13671893429931511</v>
          </cell>
          <cell r="K620">
            <v>0.18337168476290064</v>
          </cell>
          <cell r="L620">
            <v>0.2096152314270871</v>
          </cell>
          <cell r="M620">
            <v>0.18631929536302477</v>
          </cell>
          <cell r="N620">
            <v>8.4081916398084947E-2</v>
          </cell>
          <cell r="O620">
            <v>8.1541305881084644E-2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0.4599067266827947</v>
          </cell>
          <cell r="E621">
            <v>1.1380091219407773</v>
          </cell>
          <cell r="F621">
            <v>1.1378451623640538</v>
          </cell>
          <cell r="G621">
            <v>1.1379321142788879</v>
          </cell>
          <cell r="H621">
            <v>1.1379403578102147</v>
          </cell>
          <cell r="I621">
            <v>1.1379614814137817</v>
          </cell>
          <cell r="J621">
            <v>1.1379229291849089</v>
          </cell>
          <cell r="K621">
            <v>0.6145830923258796</v>
          </cell>
          <cell r="L621">
            <v>3.9172587711888799E-4</v>
          </cell>
          <cell r="M621">
            <v>4.0379511664666301E-4</v>
          </cell>
          <cell r="N621">
            <v>3.9689058032490364E-4</v>
          </cell>
          <cell r="O621">
            <v>4.0110637745319324E-4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0.4599067266827947</v>
          </cell>
          <cell r="E622">
            <v>1.1380091219407773</v>
          </cell>
          <cell r="F622">
            <v>1.1378451623640538</v>
          </cell>
          <cell r="G622">
            <v>1.1379321142788879</v>
          </cell>
          <cell r="H622">
            <v>1.1379403578102147</v>
          </cell>
          <cell r="I622">
            <v>1.1379614814137817</v>
          </cell>
          <cell r="J622">
            <v>1.1379229291849089</v>
          </cell>
          <cell r="K622">
            <v>0.6145830923258796</v>
          </cell>
          <cell r="L622">
            <v>3.9172587711888799E-4</v>
          </cell>
          <cell r="M622">
            <v>4.0379511664666301E-4</v>
          </cell>
          <cell r="N622">
            <v>3.9689058032490364E-4</v>
          </cell>
          <cell r="O622">
            <v>4.0110637745319324E-4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3.7181955107720398E-2</v>
          </cell>
          <cell r="E623">
            <v>5.4754109287376597E-2</v>
          </cell>
          <cell r="F623">
            <v>1.3525238717870099E-8</v>
          </cell>
          <cell r="G623">
            <v>1.9098463203843E-8</v>
          </cell>
          <cell r="H623">
            <v>1.4840521462909499E-8</v>
          </cell>
          <cell r="I623">
            <v>2.2683267810264998E-8</v>
          </cell>
          <cell r="J623">
            <v>1.4097960837195399E-8</v>
          </cell>
          <cell r="K623">
            <v>1.19329953100021E-7</v>
          </cell>
          <cell r="L623">
            <v>3.1133702954030903E-5</v>
          </cell>
          <cell r="M623">
            <v>2.0153972157862399E-7</v>
          </cell>
          <cell r="N623">
            <v>2.5997176063984E-7</v>
          </cell>
          <cell r="O623">
            <v>1.7045029833779701E-8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3.7181955107720398E-2</v>
          </cell>
          <cell r="E624">
            <v>9.1936064395096995E-2</v>
          </cell>
          <cell r="F624">
            <v>9.1936077920335701E-2</v>
          </cell>
          <cell r="G624">
            <v>9.1936097018798901E-2</v>
          </cell>
          <cell r="H624">
            <v>9.1936111859320394E-2</v>
          </cell>
          <cell r="I624">
            <v>9.1936134542588199E-2</v>
          </cell>
          <cell r="J624">
            <v>9.1936148640548998E-2</v>
          </cell>
          <cell r="K624">
            <v>4.9652970139951402E-2</v>
          </cell>
          <cell r="L624">
            <v>3.1322734668975899E-5</v>
          </cell>
          <cell r="M624">
            <v>3.1506194378819897E-5</v>
          </cell>
          <cell r="N624">
            <v>3.1750403134810798E-5</v>
          </cell>
          <cell r="O624">
            <v>3.1745687380020398E-5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1.570850169780971E-4</v>
          </cell>
          <cell r="I625">
            <v>1.580006656473072E-4</v>
          </cell>
          <cell r="J625">
            <v>1.5857780529226464E-4</v>
          </cell>
          <cell r="K625">
            <v>2.1887452474324441E-4</v>
          </cell>
          <cell r="L625">
            <v>2.1872027021989E-4</v>
          </cell>
          <cell r="M625">
            <v>2.9535438717588744E-4</v>
          </cell>
          <cell r="N625">
            <v>2.5723380850352075E-4</v>
          </cell>
          <cell r="O625">
            <v>4.89487629132018E-4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7.704826047815732E-4</v>
          </cell>
          <cell r="I626">
            <v>7.7497374840105801E-4</v>
          </cell>
          <cell r="J626">
            <v>7.7780454706998013E-4</v>
          </cell>
          <cell r="K626">
            <v>1.0735525079901011E-3</v>
          </cell>
          <cell r="L626">
            <v>1.0727959086069142E-3</v>
          </cell>
          <cell r="M626">
            <v>1.4486767862569169E-3</v>
          </cell>
          <cell r="N626">
            <v>1.26170005660891E-3</v>
          </cell>
          <cell r="O626">
            <v>2.4008763582753392E-3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9.2756762175966981E-4</v>
          </cell>
          <cell r="I627">
            <v>9.3297441404836411E-4</v>
          </cell>
          <cell r="J627">
            <v>9.3638235236224554E-4</v>
          </cell>
          <cell r="K627">
            <v>1.2924270327333445E-3</v>
          </cell>
          <cell r="L627">
            <v>1.2915161788268044E-3</v>
          </cell>
          <cell r="M627">
            <v>1.7440311734328048E-3</v>
          </cell>
          <cell r="N627">
            <v>1.5189338651124312E-3</v>
          </cell>
          <cell r="O627">
            <v>2.8903639874073581E-3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5.0139967822585402E-5</v>
          </cell>
          <cell r="I628">
            <v>2.2056874974870601E-7</v>
          </cell>
          <cell r="J628">
            <v>2.3280342809380801E-7</v>
          </cell>
          <cell r="K628">
            <v>6.9068137847161999E-5</v>
          </cell>
          <cell r="L628">
            <v>7.5352057715158297E-7</v>
          </cell>
          <cell r="M628">
            <v>2.4279289332729198E-5</v>
          </cell>
          <cell r="N628">
            <v>4.5354861616883303E-5</v>
          </cell>
          <cell r="O628">
            <v>8.6789183567115798E-5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5.0139967822585402E-5</v>
          </cell>
          <cell r="I629">
            <v>5.0360536572334103E-5</v>
          </cell>
          <cell r="J629">
            <v>5.0593340000427899E-5</v>
          </cell>
          <cell r="K629">
            <v>6.9521510025004503E-5</v>
          </cell>
          <cell r="L629">
            <v>7.0057507750300501E-5</v>
          </cell>
          <cell r="M629">
            <v>9.4100947757042806E-5</v>
          </cell>
          <cell r="N629">
            <v>8.2382276599401002E-5</v>
          </cell>
          <cell r="O629">
            <v>1.56423334516728E-4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D630">
            <v>2.0318905957956727E-7</v>
          </cell>
          <cell r="E630">
            <v>0.68872136465546596</v>
          </cell>
          <cell r="F630">
            <v>0.63658353736056261</v>
          </cell>
          <cell r="G630">
            <v>0.59757878314136248</v>
          </cell>
          <cell r="H630">
            <v>0.21930096469160859</v>
          </cell>
          <cell r="I630">
            <v>0.17537203562184603</v>
          </cell>
          <cell r="J630">
            <v>0.12058126711959857</v>
          </cell>
          <cell r="K630">
            <v>0.29521722379119192</v>
          </cell>
          <cell r="L630">
            <v>0.33321721700345569</v>
          </cell>
          <cell r="M630">
            <v>0.28357366705449827</v>
          </cell>
          <cell r="N630">
            <v>0.25126726072919403</v>
          </cell>
          <cell r="O630">
            <v>0.146744044220841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3.8220737307046709E-7</v>
          </cell>
          <cell r="E631">
            <v>0.6887451684888255</v>
          </cell>
          <cell r="F631">
            <v>0.63660892251698642</v>
          </cell>
          <cell r="G631">
            <v>0.59760191019180342</v>
          </cell>
          <cell r="H631">
            <v>0.21930848049310159</v>
          </cell>
          <cell r="I631">
            <v>0.17537946897995826</v>
          </cell>
          <cell r="J631">
            <v>0.12058637275544457</v>
          </cell>
          <cell r="K631">
            <v>0.29522912069717472</v>
          </cell>
          <cell r="L631">
            <v>0.33322925914113188</v>
          </cell>
          <cell r="M631">
            <v>0.28358518225356172</v>
          </cell>
          <cell r="N631">
            <v>0.2512786276038157</v>
          </cell>
          <cell r="O631">
            <v>0.14675117030305207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4.78342147481661E-3</v>
          </cell>
          <cell r="E632">
            <v>5.6239717473361102E-2</v>
          </cell>
          <cell r="F632">
            <v>1.5468731033381499E-5</v>
          </cell>
          <cell r="G632">
            <v>1.8120436099703901E-5</v>
          </cell>
          <cell r="H632">
            <v>5.6722025909270297E-5</v>
          </cell>
          <cell r="I632">
            <v>1.5300221592660399E-2</v>
          </cell>
          <cell r="J632">
            <v>2.4327593562346398E-5</v>
          </cell>
          <cell r="K632">
            <v>1.7165939670124E-2</v>
          </cell>
          <cell r="L632">
            <v>1.22927488477283E-2</v>
          </cell>
          <cell r="M632">
            <v>1.8564868673563901E-4</v>
          </cell>
          <cell r="N632">
            <v>1.6535568828773502E-2</v>
          </cell>
          <cell r="O632">
            <v>5.2027568482523501E-5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4.78342147481661E-3</v>
          </cell>
          <cell r="E633">
            <v>6.1018097237380928E-2</v>
          </cell>
          <cell r="F633">
            <v>6.1018005928904974E-2</v>
          </cell>
          <cell r="G633">
            <v>6.1017976082186551E-2</v>
          </cell>
          <cell r="H633">
            <v>1.81347360562975E-2</v>
          </cell>
          <cell r="I633">
            <v>1.5361840815520571E-2</v>
          </cell>
          <cell r="J633">
            <v>1.305181994251756E-2</v>
          </cell>
          <cell r="K633">
            <v>3.0178784968857401E-2</v>
          </cell>
          <cell r="L633">
            <v>3.1421084079371414E-2</v>
          </cell>
          <cell r="M633">
            <v>2.9416638380262712E-2</v>
          </cell>
          <cell r="N633">
            <v>2.8025835723656148E-2</v>
          </cell>
          <cell r="O633">
            <v>1.6599985719064625E-2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0.42669575957804978</v>
          </cell>
          <cell r="F634">
            <v>0.42659555124082094</v>
          </cell>
          <cell r="G634">
            <v>0.42664154082708522</v>
          </cell>
          <cell r="H634">
            <v>0.42664648416048601</v>
          </cell>
          <cell r="I634">
            <v>0.42666062621898848</v>
          </cell>
          <cell r="J634">
            <v>0.42663889264630334</v>
          </cell>
          <cell r="K634">
            <v>0.28793880717303494</v>
          </cell>
          <cell r="L634">
            <v>2.0027109634223114E-4</v>
          </cell>
          <cell r="M634">
            <v>2.1412380756783095E-4</v>
          </cell>
          <cell r="N634">
            <v>2.0818429437996359E-4</v>
          </cell>
          <cell r="O634">
            <v>2.1310668677833626E-4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0.42669575957804978</v>
          </cell>
          <cell r="F635">
            <v>0.42659555124082094</v>
          </cell>
          <cell r="G635">
            <v>0.42664154082708522</v>
          </cell>
          <cell r="H635">
            <v>0.42664648416048601</v>
          </cell>
          <cell r="I635">
            <v>0.42666062621898848</v>
          </cell>
          <cell r="J635">
            <v>0.42663889264630334</v>
          </cell>
          <cell r="K635">
            <v>0.28793880717303494</v>
          </cell>
          <cell r="L635">
            <v>2.0027109634223114E-4</v>
          </cell>
          <cell r="M635">
            <v>2.1412380756783095E-4</v>
          </cell>
          <cell r="N635">
            <v>2.0818429437996359E-4</v>
          </cell>
          <cell r="O635">
            <v>2.1310668677833626E-4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3.4470614031302298E-2</v>
          </cell>
          <cell r="G636">
            <v>1.36758651526136E-8</v>
          </cell>
          <cell r="H636">
            <v>1.02613569196739E-8</v>
          </cell>
          <cell r="I636">
            <v>1.35570921249671E-8</v>
          </cell>
          <cell r="J636">
            <v>1.1504452515687901E-8</v>
          </cell>
          <cell r="K636">
            <v>1.00154995285943E-7</v>
          </cell>
          <cell r="L636">
            <v>1.5716879846742101E-5</v>
          </cell>
          <cell r="M636">
            <v>3.2429106631966103E-7</v>
          </cell>
          <cell r="N636">
            <v>3.32724085019491E-7</v>
          </cell>
          <cell r="O636">
            <v>1.7866807782491302E-8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3.4470614031302298E-2</v>
          </cell>
          <cell r="F637">
            <v>3.4470614031302298E-2</v>
          </cell>
          <cell r="G637">
            <v>3.4470627707167398E-2</v>
          </cell>
          <cell r="H637">
            <v>3.4470637968524301E-2</v>
          </cell>
          <cell r="I637">
            <v>3.44706515256165E-2</v>
          </cell>
          <cell r="J637">
            <v>3.4470663030069001E-2</v>
          </cell>
          <cell r="K637">
            <v>2.3263085460525999E-2</v>
          </cell>
          <cell r="L637">
            <v>1.5862364329754999E-5</v>
          </cell>
          <cell r="M637">
            <v>1.6176648809908E-5</v>
          </cell>
          <cell r="N637">
            <v>1.6498806686918501E-5</v>
          </cell>
          <cell r="O637">
            <v>1.6503421253665401E-5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2.163424271082892E-4</v>
          </cell>
          <cell r="J638">
            <v>2.6579994956354736E-4</v>
          </cell>
          <cell r="K638">
            <v>8.1319084852270488E-4</v>
          </cell>
          <cell r="L638">
            <v>6.3540504611417641E-4</v>
          </cell>
          <cell r="M638">
            <v>9.8255818638839833E-4</v>
          </cell>
          <cell r="N638">
            <v>8.1190931618731286E-4</v>
          </cell>
          <cell r="O638">
            <v>1.7133022808780614E-3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2.163424271082892E-4</v>
          </cell>
          <cell r="J639">
            <v>2.6579994956354736E-4</v>
          </cell>
          <cell r="K639">
            <v>8.1319084852270488E-4</v>
          </cell>
          <cell r="L639">
            <v>6.3540504611417641E-4</v>
          </cell>
          <cell r="M639">
            <v>9.8255818638839833E-4</v>
          </cell>
          <cell r="N639">
            <v>8.1190931618731286E-4</v>
          </cell>
          <cell r="O639">
            <v>1.7133022808780614E-3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1.1088032281858199E-5</v>
          </cell>
          <cell r="J640">
            <v>2.86711974900737E-6</v>
          </cell>
          <cell r="K640">
            <v>2.9479688696579102E-5</v>
          </cell>
          <cell r="L640">
            <v>6.7795190372502603E-7</v>
          </cell>
          <cell r="M640">
            <v>2.2514477502143201E-5</v>
          </cell>
          <cell r="N640">
            <v>1.5715517603338901E-5</v>
          </cell>
          <cell r="O640">
            <v>5.4151673064489699E-5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1.1088032281858199E-5</v>
          </cell>
          <cell r="J641">
            <v>1.39551520308655E-5</v>
          </cell>
          <cell r="K641">
            <v>4.3434840727444603E-5</v>
          </cell>
          <cell r="L641">
            <v>3.43486014656046E-5</v>
          </cell>
          <cell r="M641">
            <v>5.2672118102447303E-5</v>
          </cell>
          <cell r="N641">
            <v>4.3914526133407099E-5</v>
          </cell>
          <cell r="O641">
            <v>9.2381668169971793E-5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6.7659807812277498E-2</v>
          </cell>
          <cell r="G642">
            <v>0.182809924411308</v>
          </cell>
          <cell r="H642">
            <v>53.299311469779703</v>
          </cell>
          <cell r="I642">
            <v>90.579444666878004</v>
          </cell>
          <cell r="J642">
            <v>87.099568253753006</v>
          </cell>
          <cell r="K642">
            <v>35.563713216664098</v>
          </cell>
          <cell r="L642">
            <v>9.1146387133793805E-2</v>
          </cell>
          <cell r="M642">
            <v>4.5953930586853799E-2</v>
          </cell>
          <cell r="N642">
            <v>4.5577775273996098E-2</v>
          </cell>
          <cell r="O642">
            <v>4.5726168849442098E-2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2.3992839649743785E-3</v>
          </cell>
          <cell r="G643">
            <v>6.7419262903461218E-3</v>
          </cell>
          <cell r="H643">
            <v>2.0317999939721001</v>
          </cell>
          <cell r="I643">
            <v>3.5653611198664743</v>
          </cell>
          <cell r="J643">
            <v>3.5210463762155517</v>
          </cell>
          <cell r="K643">
            <v>1.4755157611169154</v>
          </cell>
          <cell r="L643">
            <v>3.7816054236361222E-3</v>
          </cell>
          <cell r="M643">
            <v>1.9065992477524435E-3</v>
          </cell>
          <cell r="N643">
            <v>1.8909928039211152E-3</v>
          </cell>
          <cell r="O643">
            <v>1.8971495586470662E-3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1.1996419824871897E-3</v>
          </cell>
          <cell r="G644">
            <v>3.2413107165125544E-3</v>
          </cell>
          <cell r="H644">
            <v>0.94502325301027923</v>
          </cell>
          <cell r="I644">
            <v>1.6060185224623749</v>
          </cell>
          <cell r="J644">
            <v>1.5443185860594537</v>
          </cell>
          <cell r="K644">
            <v>0.63056229107560491</v>
          </cell>
          <cell r="L644">
            <v>1.6160706938615919E-3</v>
          </cell>
          <cell r="M644">
            <v>8.1478600331301107E-4</v>
          </cell>
          <cell r="N644">
            <v>8.0811658287227052E-4</v>
          </cell>
          <cell r="O644">
            <v>8.1074767463549841E-4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2.3992839649743785E-3</v>
          </cell>
          <cell r="G645">
            <v>6.7419262903461218E-3</v>
          </cell>
          <cell r="H645">
            <v>2.0317999939721001</v>
          </cell>
          <cell r="I645">
            <v>3.5653611198664743</v>
          </cell>
          <cell r="J645">
            <v>3.5210463762155517</v>
          </cell>
          <cell r="K645">
            <v>1.4755157611169154</v>
          </cell>
          <cell r="L645">
            <v>3.7816054236361222E-3</v>
          </cell>
          <cell r="M645">
            <v>1.9065992477524435E-3</v>
          </cell>
          <cell r="N645">
            <v>1.8909928039211152E-3</v>
          </cell>
          <cell r="O645">
            <v>1.8971495586470662E-3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3.8854672992873702E-7</v>
          </cell>
          <cell r="F646">
            <v>1.9909554269162999E-4</v>
          </cell>
          <cell r="G646">
            <v>3.3500645974726402E-4</v>
          </cell>
          <cell r="H646">
            <v>0.157816804003239</v>
          </cell>
          <cell r="I646">
            <v>0.118625862730681</v>
          </cell>
          <cell r="J646">
            <v>1.9883500725587599E-7</v>
          </cell>
          <cell r="K646">
            <v>2.2450963230951799E-7</v>
          </cell>
          <cell r="L646">
            <v>3.6831941409446201E-7</v>
          </cell>
          <cell r="M646">
            <v>2.1495697828122199E-4</v>
          </cell>
          <cell r="N646">
            <v>2.0683559161114502E-6</v>
          </cell>
          <cell r="O646">
            <v>3.7106568824374301E-5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3.8854672992873702E-7</v>
          </cell>
          <cell r="F647">
            <v>1.9944451649394276E-4</v>
          </cell>
          <cell r="G647">
            <v>5.3441281571949939E-4</v>
          </cell>
          <cell r="H647">
            <v>0.1583507655750572</v>
          </cell>
          <cell r="I647">
            <v>0.27675556212253816</v>
          </cell>
          <cell r="J647">
            <v>0.27644259542360411</v>
          </cell>
          <cell r="K647">
            <v>0.11862500759721296</v>
          </cell>
          <cell r="L647">
            <v>5.1476012729120141E-4</v>
          </cell>
          <cell r="M647">
            <v>2.1526149598228474E-4</v>
          </cell>
          <cell r="N647">
            <v>2.1701376282036328E-4</v>
          </cell>
          <cell r="O647">
            <v>2.5382147468792807E-4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3.9126070800067723E-4</v>
          </cell>
          <cell r="H648">
            <v>2.1174169848255315E-4</v>
          </cell>
          <cell r="I648">
            <v>4.5087113290630965E-3</v>
          </cell>
          <cell r="J648">
            <v>6.440044571194228E-3</v>
          </cell>
          <cell r="K648">
            <v>7.5895764511475106E-3</v>
          </cell>
          <cell r="L648">
            <v>3.649362812043159E-3</v>
          </cell>
          <cell r="M648">
            <v>8.2777295397312798E-4</v>
          </cell>
          <cell r="N648">
            <v>6.6069678307818683E-4</v>
          </cell>
          <cell r="O648">
            <v>1.2157226944441966E-3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1.3034685428541543E-4</v>
          </cell>
          <cell r="H649">
            <v>2.1169095682952634E-4</v>
          </cell>
          <cell r="I649">
            <v>4.5090532346554217E-3</v>
          </cell>
          <cell r="J649">
            <v>6.4378511135949491E-3</v>
          </cell>
          <cell r="K649">
            <v>7.5893340214297179E-3</v>
          </cell>
          <cell r="L649">
            <v>3.648834314710104E-3</v>
          </cell>
          <cell r="M649">
            <v>8.2786170333019144E-4</v>
          </cell>
          <cell r="N649">
            <v>6.6061279805764621E-4</v>
          </cell>
          <cell r="O649">
            <v>1.2159113611834979E-3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5.2064525781287643E-4</v>
          </cell>
          <cell r="H650">
            <v>4.2192999609117762E-4</v>
          </cell>
          <cell r="I650">
            <v>9.0167804433126005E-3</v>
          </cell>
          <cell r="J650">
            <v>1.2875143976518134E-2</v>
          </cell>
          <cell r="K650">
            <v>1.5175198623578036E-2</v>
          </cell>
          <cell r="L650">
            <v>7.2960637937524659E-3</v>
          </cell>
          <cell r="M650">
            <v>1.6515809647267203E-3</v>
          </cell>
          <cell r="N650">
            <v>1.3180909601886637E-3</v>
          </cell>
          <cell r="O650">
            <v>2.4261077837147396E-3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4.1846949057718915E-4</v>
          </cell>
          <cell r="F651">
            <v>4.1814031655470211E-4</v>
          </cell>
          <cell r="G651">
            <v>4.08428210303032E-4</v>
          </cell>
          <cell r="H651">
            <v>4.1304282554872928E-4</v>
          </cell>
          <cell r="I651">
            <v>4.125067764129123E-4</v>
          </cell>
          <cell r="J651">
            <v>4.1468813671726145E-4</v>
          </cell>
          <cell r="K651">
            <v>2.856197110798451E-4</v>
          </cell>
          <cell r="L651">
            <v>1.1199690994614203E-4</v>
          </cell>
          <cell r="M651">
            <v>1.282454555111855E-4</v>
          </cell>
          <cell r="N651">
            <v>1.2645503559682709E-4</v>
          </cell>
          <cell r="O651">
            <v>1.3208341576671228E-4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4.1846949057718915E-4</v>
          </cell>
          <cell r="F652">
            <v>4.1814031655470211E-4</v>
          </cell>
          <cell r="G652">
            <v>4.08428210303032E-4</v>
          </cell>
          <cell r="H652">
            <v>4.1304282554872928E-4</v>
          </cell>
          <cell r="I652">
            <v>4.125067764129123E-4</v>
          </cell>
          <cell r="J652">
            <v>4.1468813671726145E-4</v>
          </cell>
          <cell r="K652">
            <v>2.856197110798451E-4</v>
          </cell>
          <cell r="L652">
            <v>1.1199690994614203E-4</v>
          </cell>
          <cell r="M652">
            <v>1.282454555111855E-4</v>
          </cell>
          <cell r="N652">
            <v>1.2645503559682709E-4</v>
          </cell>
          <cell r="O652">
            <v>1.3208341576671228E-4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3.2649359037963001E-5</v>
          </cell>
          <cell r="G653">
            <v>1.13115724371641E-8</v>
          </cell>
          <cell r="I653">
            <v>1.0985869519962599E-8</v>
          </cell>
          <cell r="J653">
            <v>1.0750470460520899E-8</v>
          </cell>
          <cell r="K653">
            <v>1.11282845621584E-7</v>
          </cell>
          <cell r="L653">
            <v>8.5776588569149005E-6</v>
          </cell>
          <cell r="M653">
            <v>5.1365291515152904E-7</v>
          </cell>
          <cell r="N653">
            <v>6.6724910673915598E-7</v>
          </cell>
          <cell r="O653">
            <v>1.8842721682581999E-8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3.2649359037963001E-5</v>
          </cell>
          <cell r="F654">
            <v>3.2649359037963001E-5</v>
          </cell>
          <cell r="G654">
            <v>3.2660670610400201E-5</v>
          </cell>
          <cell r="H654">
            <v>3.2660670610400201E-5</v>
          </cell>
          <cell r="I654">
            <v>3.26716564799201E-5</v>
          </cell>
          <cell r="J654">
            <v>3.2682406950380698E-5</v>
          </cell>
          <cell r="K654">
            <v>2.21781697568773E-5</v>
          </cell>
          <cell r="L654">
            <v>8.7189546833736897E-6</v>
          </cell>
          <cell r="M654">
            <v>9.2243309576685007E-6</v>
          </cell>
          <cell r="N654">
            <v>9.8898602268665404E-6</v>
          </cell>
          <cell r="O654">
            <v>9.8994369165702701E-6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5.7903814996113678E-5</v>
          </cell>
          <cell r="G655">
            <v>4.9782091861875513E-5</v>
          </cell>
          <cell r="H655">
            <v>9.7149735254336244E-5</v>
          </cell>
          <cell r="I655">
            <v>9.279171928959181E-5</v>
          </cell>
          <cell r="J655">
            <v>9.1061207608942476E-5</v>
          </cell>
          <cell r="K655">
            <v>1.7909832700907158E-4</v>
          </cell>
          <cell r="L655">
            <v>1.6052543809350054E-4</v>
          </cell>
          <cell r="M655">
            <v>1.7457486496298279E-4</v>
          </cell>
          <cell r="N655">
            <v>3.5277241459993712E-4</v>
          </cell>
          <cell r="O655">
            <v>1.6618884825970042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5.7903814996113678E-5</v>
          </cell>
          <cell r="G656">
            <v>4.9782091861875513E-5</v>
          </cell>
          <cell r="H656">
            <v>9.7149735254336244E-5</v>
          </cell>
          <cell r="I656">
            <v>9.279171928959181E-5</v>
          </cell>
          <cell r="J656">
            <v>9.1061207608942476E-5</v>
          </cell>
          <cell r="K656">
            <v>1.7909832700907158E-4</v>
          </cell>
          <cell r="L656">
            <v>1.6052543809350054E-4</v>
          </cell>
          <cell r="M656">
            <v>1.7457486496298279E-4</v>
          </cell>
          <cell r="N656">
            <v>3.5277241459993712E-4</v>
          </cell>
          <cell r="O656">
            <v>1.6618884825970042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1.1547381467859001E-8</v>
          </cell>
          <cell r="F657">
            <v>3.5411726482236802E-6</v>
          </cell>
          <cell r="G657">
            <v>4.9012878109291203E-8</v>
          </cell>
          <cell r="H657">
            <v>3.02111164609051E-6</v>
          </cell>
          <cell r="I657">
            <v>5.7226560150297598E-8</v>
          </cell>
          <cell r="J657">
            <v>3.9308065638741002E-8</v>
          </cell>
          <cell r="K657">
            <v>5.5310234425932799E-6</v>
          </cell>
          <cell r="L657">
            <v>6.2687252936139501E-8</v>
          </cell>
          <cell r="M657">
            <v>1.3140369221223299E-6</v>
          </cell>
          <cell r="N657">
            <v>1.6727166424613098E-5</v>
          </cell>
          <cell r="O657">
            <v>0.26847990262340099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1.1547381467859001E-8</v>
          </cell>
          <cell r="F658">
            <v>3.55272002969153E-6</v>
          </cell>
          <cell r="G658">
            <v>3.6017329078008301E-6</v>
          </cell>
          <cell r="H658">
            <v>6.5889103067980393E-6</v>
          </cell>
          <cell r="I658">
            <v>6.6375569350877322E-6</v>
          </cell>
          <cell r="J658">
            <v>6.6495702375467074E-6</v>
          </cell>
          <cell r="K658">
            <v>1.2156531518646233E-5</v>
          </cell>
          <cell r="L658">
            <v>1.2216866740422763E-5</v>
          </cell>
          <cell r="M658">
            <v>1.3436477309895663E-5</v>
          </cell>
          <cell r="N658">
            <v>3.0202643360906389E-5</v>
          </cell>
          <cell r="O658">
            <v>0.268510256916623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0.19007493358677835</v>
          </cell>
          <cell r="E659">
            <v>0.66634739064207094</v>
          </cell>
          <cell r="F659">
            <v>1.6360558766785966</v>
          </cell>
          <cell r="G659">
            <v>4.4297671916055164</v>
          </cell>
          <cell r="H659">
            <v>4.0055683183273336</v>
          </cell>
          <cell r="I659">
            <v>4.0643583787805548</v>
          </cell>
          <cell r="J659">
            <v>4.1435100844818571</v>
          </cell>
          <cell r="K659">
            <v>4.150708183518165</v>
          </cell>
          <cell r="L659">
            <v>4.255656658828709</v>
          </cell>
          <cell r="M659">
            <v>4.4799921643800058</v>
          </cell>
          <cell r="N659">
            <v>4.7462378636906832</v>
          </cell>
          <cell r="O659">
            <v>5.0211467767443771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0.67240829219906928</v>
          </cell>
          <cell r="E660">
            <v>0.62123568571764942</v>
          </cell>
          <cell r="F660">
            <v>1.3057880714123125</v>
          </cell>
          <cell r="G660">
            <v>2.341567931839478</v>
          </cell>
          <cell r="H660">
            <v>3.1111002336831173</v>
          </cell>
          <cell r="I660">
            <v>3.4153740979485212</v>
          </cell>
          <cell r="J660">
            <v>3.7177273935888304</v>
          </cell>
          <cell r="K660">
            <v>3.9824159180022645</v>
          </cell>
          <cell r="L660">
            <v>4.2311311619372223</v>
          </cell>
          <cell r="M660">
            <v>4.4415028258742471</v>
          </cell>
          <cell r="N660">
            <v>4.6106456296750675</v>
          </cell>
          <cell r="O660">
            <v>4.7948230405268362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1.2875826001275281</v>
          </cell>
          <cell r="F661">
            <v>2.9418439480909089</v>
          </cell>
          <cell r="G661">
            <v>6.7713351234449926</v>
          </cell>
          <cell r="H661">
            <v>7.116668552010454</v>
          </cell>
          <cell r="I661">
            <v>7.479732476729076</v>
          </cell>
          <cell r="J661">
            <v>7.8612374780706897</v>
          </cell>
          <cell r="K661">
            <v>8.1331241015204228</v>
          </cell>
          <cell r="L661">
            <v>8.4867878207659313</v>
          </cell>
          <cell r="M661">
            <v>8.9214949902542529</v>
          </cell>
          <cell r="N661">
            <v>9.3568834933657499</v>
          </cell>
          <cell r="O661">
            <v>9.8159698172712044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9.3400079062343655E-2</v>
          </cell>
          <cell r="J662">
            <v>9.3411480122921761E-2</v>
          </cell>
          <cell r="K662">
            <v>9.3408013364556369E-2</v>
          </cell>
          <cell r="L662">
            <v>1.4361549553816128E-2</v>
          </cell>
          <cell r="M662">
            <v>5.1629573241853961E-4</v>
          </cell>
          <cell r="N662">
            <v>5.3024786147297625E-4</v>
          </cell>
          <cell r="O662">
            <v>9.1254533186929524E-4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1.6286886402327106E-2</v>
          </cell>
          <cell r="J663">
            <v>1.6288874492491112E-2</v>
          </cell>
          <cell r="K663">
            <v>1.6288269967310316E-2</v>
          </cell>
          <cell r="L663">
            <v>2.5043332777937525E-3</v>
          </cell>
          <cell r="M663">
            <v>9.0030437108026346E-5</v>
          </cell>
          <cell r="N663">
            <v>9.2463376600813372E-5</v>
          </cell>
          <cell r="O663">
            <v>1.5912751152178878E-4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0.10968696546467074</v>
          </cell>
          <cell r="J664">
            <v>0.10970035461541285</v>
          </cell>
          <cell r="K664">
            <v>0.10969628333186661</v>
          </cell>
          <cell r="L664">
            <v>1.6865882831609898E-2</v>
          </cell>
          <cell r="M664">
            <v>6.0632616952656588E-4</v>
          </cell>
          <cell r="N664">
            <v>6.227112380737896E-4</v>
          </cell>
          <cell r="O664">
            <v>1.0716728433910845E-3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5.9673345962194101E-3</v>
          </cell>
          <cell r="J665">
            <v>1.67013971157388E-7</v>
          </cell>
          <cell r="K665">
            <v>1.93071814003657E-7</v>
          </cell>
          <cell r="L665">
            <v>3.5646265733141599E-7</v>
          </cell>
          <cell r="M665">
            <v>3.2208634417758698E-5</v>
          </cell>
          <cell r="N665">
            <v>1.2398851163667801E-6</v>
          </cell>
          <cell r="O665">
            <v>2.4818715839521901E-5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5.9673345962194101E-3</v>
          </cell>
          <cell r="J666">
            <v>5.96750161019057E-3</v>
          </cell>
          <cell r="K666">
            <v>5.9676946820045804E-3</v>
          </cell>
          <cell r="L666">
            <v>9.1759971477373505E-4</v>
          </cell>
          <cell r="M666">
            <v>3.2758168889093798E-5</v>
          </cell>
          <cell r="N666">
            <v>3.3726175900010197E-5</v>
          </cell>
          <cell r="O666">
            <v>5.8267235373647401E-5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2.4897592518429001E-2</v>
          </cell>
          <cell r="F667">
            <v>8.8896294240329951E-2</v>
          </cell>
          <cell r="G667">
            <v>0.19506581671264747</v>
          </cell>
          <cell r="H667">
            <v>0.30117443989977721</v>
          </cell>
          <cell r="I667">
            <v>0.27565628898788541</v>
          </cell>
          <cell r="J667">
            <v>0.30942578450746216</v>
          </cell>
          <cell r="K667">
            <v>0.38823842038760586</v>
          </cell>
          <cell r="L667">
            <v>0.51494525209482689</v>
          </cell>
          <cell r="M667">
            <v>0.48251195770431077</v>
          </cell>
          <cell r="N667">
            <v>0.46138434070424533</v>
          </cell>
          <cell r="O667">
            <v>0.4612330499317539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2.4899378561626977E-2</v>
          </cell>
          <cell r="F668">
            <v>8.890016539766285E-2</v>
          </cell>
          <cell r="G668">
            <v>0.19507298505347995</v>
          </cell>
          <cell r="H668">
            <v>0.30118628238263662</v>
          </cell>
          <cell r="I668">
            <v>0.27566856977058457</v>
          </cell>
          <cell r="J668">
            <v>0.30944265155158812</v>
          </cell>
          <cell r="K668">
            <v>0.38825681325669092</v>
          </cell>
          <cell r="L668">
            <v>0.51496611626467426</v>
          </cell>
          <cell r="M668">
            <v>0.48253642435916494</v>
          </cell>
          <cell r="N668">
            <v>0.46140857014619696</v>
          </cell>
          <cell r="O668">
            <v>0.46125869604172731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3.3494267781809003E-5</v>
          </cell>
          <cell r="E669">
            <v>3.07013005604592E-3</v>
          </cell>
          <cell r="F669">
            <v>6.4585871366957598E-3</v>
          </cell>
          <cell r="G669">
            <v>1.13110160799659E-2</v>
          </cell>
          <cell r="H669">
            <v>8.3265659183478294E-3</v>
          </cell>
          <cell r="I669">
            <v>8.8515075850547995E-3</v>
          </cell>
          <cell r="J669">
            <v>1.87581178317325E-2</v>
          </cell>
          <cell r="K669">
            <v>1.7054519048412299E-2</v>
          </cell>
          <cell r="L669">
            <v>1.9452755919531401E-2</v>
          </cell>
          <cell r="M669">
            <v>1.8049854926837701E-2</v>
          </cell>
          <cell r="N669">
            <v>2.0249420865285701E-2</v>
          </cell>
          <cell r="O669">
            <v>1.6275167986504101E-2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3.3494267781809003E-5</v>
          </cell>
          <cell r="E670">
            <v>3.1012345556822173E-3</v>
          </cell>
          <cell r="F670">
            <v>9.5547681918924411E-3</v>
          </cell>
          <cell r="G670">
            <v>2.0857976795617784E-2</v>
          </cell>
          <cell r="H670">
            <v>2.7638993414649954E-2</v>
          </cell>
          <cell r="I670">
            <v>2.7656663676759414E-2</v>
          </cell>
          <cell r="J670">
            <v>3.5912574938103306E-2</v>
          </cell>
          <cell r="K670">
            <v>4.4592247419371116E-2</v>
          </cell>
          <cell r="L670">
            <v>5.4031196099910216E-2</v>
          </cell>
          <cell r="M670">
            <v>5.4442445280181086E-2</v>
          </cell>
          <cell r="N670">
            <v>5.4441234713546206E-2</v>
          </cell>
          <cell r="O670">
            <v>5.4445759596119983E-2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1.3400440479626984E-2</v>
          </cell>
          <cell r="F671">
            <v>1.5376008761252485E-2</v>
          </cell>
          <cell r="G671">
            <v>1.0094819987949274E-2</v>
          </cell>
          <cell r="H671">
            <v>1.5546381416835373E-2</v>
          </cell>
          <cell r="I671">
            <v>1.6542058860734558E-2</v>
          </cell>
          <cell r="J671">
            <v>1.0315084414407243E-2</v>
          </cell>
          <cell r="K671">
            <v>1.6716192697786854E-2</v>
          </cell>
          <cell r="L671">
            <v>1.1896492626160344E-2</v>
          </cell>
          <cell r="M671">
            <v>3.4246002430956121E-3</v>
          </cell>
          <cell r="N671">
            <v>4.1611428349207246E-4</v>
          </cell>
          <cell r="O671">
            <v>1.1745920890456659E-3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1.3400440479626984E-2</v>
          </cell>
          <cell r="F672">
            <v>1.5376008761252485E-2</v>
          </cell>
          <cell r="G672">
            <v>1.0094819987949274E-2</v>
          </cell>
          <cell r="H672">
            <v>1.5546381416835373E-2</v>
          </cell>
          <cell r="I672">
            <v>1.6542058860734558E-2</v>
          </cell>
          <cell r="J672">
            <v>1.0315084414407243E-2</v>
          </cell>
          <cell r="K672">
            <v>1.6716192697786854E-2</v>
          </cell>
          <cell r="L672">
            <v>1.1896492626160344E-2</v>
          </cell>
          <cell r="M672">
            <v>3.4246002430956121E-3</v>
          </cell>
          <cell r="N672">
            <v>4.1611428349207246E-4</v>
          </cell>
          <cell r="O672">
            <v>1.1745920890456659E-3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2.3913366720962901E-3</v>
          </cell>
          <cell r="F673">
            <v>3.93867076686696E-5</v>
          </cell>
          <cell r="G673">
            <v>4.3406634098868002E-7</v>
          </cell>
          <cell r="H673">
            <v>1.18115461563483E-3</v>
          </cell>
          <cell r="I673">
            <v>1.25639376207196E-3</v>
          </cell>
          <cell r="J673">
            <v>8.6526211555755798E-6</v>
          </cell>
          <cell r="K673">
            <v>1.18139509974356E-3</v>
          </cell>
          <cell r="L673">
            <v>1.0644632485075499E-3</v>
          </cell>
          <cell r="M673">
            <v>2.0090528779106301E-4</v>
          </cell>
          <cell r="N673">
            <v>1.30985559137795E-3</v>
          </cell>
          <cell r="O673">
            <v>9.4283167992027599E-4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2.3913366720962901E-3</v>
          </cell>
          <cell r="F674">
            <v>2.43072337976496E-3</v>
          </cell>
          <cell r="G674">
            <v>2.4311574461059501E-3</v>
          </cell>
          <cell r="H674">
            <v>2.4461619045348698E-3</v>
          </cell>
          <cell r="I674">
            <v>2.4461709522926901E-3</v>
          </cell>
          <cell r="J674">
            <v>2.4462009988623699E-3</v>
          </cell>
          <cell r="K674">
            <v>2.4464414829710999E-3</v>
          </cell>
          <cell r="L674">
            <v>2.4464145616528098E-3</v>
          </cell>
          <cell r="M674">
            <v>2.4467636360421701E-3</v>
          </cell>
          <cell r="N674">
            <v>2.4470256772291601E-3</v>
          </cell>
          <cell r="O674">
            <v>2.4535925590892902E-3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1.2957574199310831</v>
          </cell>
          <cell r="E675">
            <v>1.4868841673195952</v>
          </cell>
          <cell r="F675">
            <v>1.4868847343439375</v>
          </cell>
          <cell r="G675">
            <v>1.4868841580643455</v>
          </cell>
          <cell r="H675">
            <v>1.4868844788175444</v>
          </cell>
          <cell r="I675">
            <v>1.4868846293473144</v>
          </cell>
          <cell r="J675">
            <v>1.4868853406456666</v>
          </cell>
          <cell r="K675">
            <v>1.4868856373337018</v>
          </cell>
          <cell r="L675">
            <v>1.4868854471265571</v>
          </cell>
          <cell r="M675">
            <v>1.4868863919802169</v>
          </cell>
          <cell r="N675">
            <v>1.4868869964733182</v>
          </cell>
          <cell r="O675">
            <v>1.4868895149302146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1.4397304665900919</v>
          </cell>
          <cell r="E676">
            <v>1.6520935192439932</v>
          </cell>
          <cell r="F676">
            <v>1.6520941492710406</v>
          </cell>
          <cell r="G676">
            <v>1.6520935089603823</v>
          </cell>
          <cell r="H676">
            <v>1.6520938653528254</v>
          </cell>
          <cell r="I676">
            <v>1.6520940326081259</v>
          </cell>
          <cell r="J676">
            <v>1.6520948229396288</v>
          </cell>
          <cell r="K676">
            <v>1.6520951525930012</v>
          </cell>
          <cell r="L676">
            <v>1.6520949412517303</v>
          </cell>
          <cell r="M676">
            <v>1.6520959910891302</v>
          </cell>
          <cell r="N676">
            <v>1.6520966627481306</v>
          </cell>
          <cell r="O676">
            <v>1.6520994610335704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1.5653128743967799E-2</v>
          </cell>
          <cell r="F677">
            <v>3.4276455904017901E-7</v>
          </cell>
          <cell r="G677">
            <v>1.1022394809341601E-5</v>
          </cell>
          <cell r="H677">
            <v>8.5222890911371904E-2</v>
          </cell>
          <cell r="I677">
            <v>3.5105940683839702E-2</v>
          </cell>
          <cell r="J677">
            <v>3.9680661480446299E-7</v>
          </cell>
          <cell r="K677">
            <v>8.5256146202280503E-2</v>
          </cell>
          <cell r="L677">
            <v>2.97464913902875E-2</v>
          </cell>
          <cell r="M677">
            <v>5.85323030267148E-3</v>
          </cell>
          <cell r="N677">
            <v>7.91136670445136E-2</v>
          </cell>
          <cell r="O677">
            <v>3.5288696732932501E-2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0.12033424397367937</v>
          </cell>
          <cell r="F678">
            <v>0.12033443773920675</v>
          </cell>
          <cell r="G678">
            <v>0.12034533710255345</v>
          </cell>
          <cell r="H678">
            <v>0.12040114124217197</v>
          </cell>
          <cell r="I678">
            <v>0.12033772182728614</v>
          </cell>
          <cell r="J678">
            <v>0.12032908486106221</v>
          </cell>
          <cell r="K678">
            <v>0.12036231419150194</v>
          </cell>
          <cell r="L678">
            <v>0.12039697480710303</v>
          </cell>
          <cell r="M678">
            <v>0.12085567579624802</v>
          </cell>
          <cell r="N678">
            <v>0.12038378552904118</v>
          </cell>
          <cell r="O678">
            <v>0.1202553819341257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9.9634848739843897E-5</v>
          </cell>
          <cell r="F679">
            <v>9.9746066416336139E-5</v>
          </cell>
          <cell r="G679">
            <v>8.980304396204209E-5</v>
          </cell>
          <cell r="H679">
            <v>9.4443331756388979E-5</v>
          </cell>
          <cell r="I679">
            <v>9.3848866223885793E-5</v>
          </cell>
          <cell r="J679">
            <v>9.6203193327982272E-5</v>
          </cell>
          <cell r="K679">
            <v>8.0867072232870832E-5</v>
          </cell>
          <cell r="L679">
            <v>5.766235400981968E-5</v>
          </cell>
          <cell r="M679">
            <v>7.6387777710039867E-5</v>
          </cell>
          <cell r="N679">
            <v>7.7608440762486926E-5</v>
          </cell>
          <cell r="O679">
            <v>8.4168652628292524E-5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9.9634848739843897E-5</v>
          </cell>
          <cell r="F680">
            <v>9.9746066416336139E-5</v>
          </cell>
          <cell r="G680">
            <v>8.980304396204209E-5</v>
          </cell>
          <cell r="H680">
            <v>9.4443331756388979E-5</v>
          </cell>
          <cell r="I680">
            <v>9.3848866223885793E-5</v>
          </cell>
          <cell r="J680">
            <v>9.6203193327982272E-5</v>
          </cell>
          <cell r="K680">
            <v>8.0867072232870832E-5</v>
          </cell>
          <cell r="L680">
            <v>5.766235400981968E-5</v>
          </cell>
          <cell r="M680">
            <v>7.6387777710039867E-5</v>
          </cell>
          <cell r="N680">
            <v>7.7608440762486926E-5</v>
          </cell>
          <cell r="O680">
            <v>8.4168652628292524E-5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6.89118685906342E-6</v>
          </cell>
          <cell r="G681">
            <v>1.41342759167491E-8</v>
          </cell>
          <cell r="I681">
            <v>1.10096269106351E-8</v>
          </cell>
          <cell r="J681">
            <v>1.1572708513820699E-8</v>
          </cell>
          <cell r="K681">
            <v>9.3939208956874298E-7</v>
          </cell>
          <cell r="L681">
            <v>3.3528975598648298E-6</v>
          </cell>
          <cell r="M681">
            <v>7.1306881808055703E-7</v>
          </cell>
          <cell r="N681">
            <v>9.1229950643372199E-7</v>
          </cell>
          <cell r="O681">
            <v>1.9914071177883799E-8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6.89118685906342E-6</v>
          </cell>
          <cell r="F682">
            <v>6.89118685906342E-6</v>
          </cell>
          <cell r="G682">
            <v>6.90532113498017E-6</v>
          </cell>
          <cell r="H682">
            <v>6.90532113498017E-6</v>
          </cell>
          <cell r="I682">
            <v>6.9163307618908003E-6</v>
          </cell>
          <cell r="J682">
            <v>6.9279034704046296E-6</v>
          </cell>
          <cell r="K682">
            <v>5.6267146006141602E-6</v>
          </cell>
          <cell r="L682">
            <v>4.3252139886936997E-6</v>
          </cell>
          <cell r="M682">
            <v>5.0279408029385796E-6</v>
          </cell>
          <cell r="N682">
            <v>5.9385167526124003E-6</v>
          </cell>
          <cell r="O682">
            <v>5.9491447536395501E-6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0.16979288282407559</v>
          </cell>
          <cell r="E683">
            <v>0.19483629125000859</v>
          </cell>
          <cell r="F683">
            <v>0.12891310524911415</v>
          </cell>
          <cell r="G683">
            <v>0.13422969101963059</v>
          </cell>
          <cell r="H683">
            <v>0.13901284175154049</v>
          </cell>
          <cell r="I683">
            <v>0.14290614947027189</v>
          </cell>
          <cell r="J683">
            <v>0.14608084296104024</v>
          </cell>
          <cell r="K683">
            <v>0.14911512845585775</v>
          </cell>
          <cell r="L683">
            <v>0.15128090633343808</v>
          </cell>
          <cell r="M683">
            <v>0.15374375315291677</v>
          </cell>
          <cell r="N683">
            <v>0.15374689006867839</v>
          </cell>
          <cell r="O683">
            <v>0.15374858525048779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0.27166861251852131</v>
          </cell>
          <cell r="E684">
            <v>0.31173806600001386</v>
          </cell>
          <cell r="F684">
            <v>0.20626096839858288</v>
          </cell>
          <cell r="G684">
            <v>0.21476750563140906</v>
          </cell>
          <cell r="H684">
            <v>0.2224205468024649</v>
          </cell>
          <cell r="I684">
            <v>0.22864983915243497</v>
          </cell>
          <cell r="J684">
            <v>0.23372934873766424</v>
          </cell>
          <cell r="K684">
            <v>0.23858420552937212</v>
          </cell>
          <cell r="L684">
            <v>0.2420494501335011</v>
          </cell>
          <cell r="M684">
            <v>0.24599000504466675</v>
          </cell>
          <cell r="N684">
            <v>0.24599502410988541</v>
          </cell>
          <cell r="O684">
            <v>0.2459977364007806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1.9510119293423001E-3</v>
          </cell>
          <cell r="F685">
            <v>1.0790340135992701E-7</v>
          </cell>
          <cell r="G685">
            <v>1.9993822568550699E-7</v>
          </cell>
          <cell r="H685">
            <v>5.5991553433800403E-3</v>
          </cell>
          <cell r="I685">
            <v>4.1776013780321E-3</v>
          </cell>
          <cell r="J685">
            <v>1.5192951074720199E-4</v>
          </cell>
          <cell r="K685">
            <v>5.8794785340594499E-3</v>
          </cell>
          <cell r="L685">
            <v>3.6939344392982799E-3</v>
          </cell>
          <cell r="M685">
            <v>9.4787303004845505E-4</v>
          </cell>
          <cell r="N685">
            <v>6.0065065272200896E-3</v>
          </cell>
          <cell r="O685">
            <v>4.1422488680712298E-3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1.3192079878825218E-2</v>
          </cell>
          <cell r="F686">
            <v>1.3190456276245289E-2</v>
          </cell>
          <cell r="G686">
            <v>1.3189716328746805E-2</v>
          </cell>
          <cell r="H686">
            <v>9.5130662559249797E-3</v>
          </cell>
          <cell r="I686">
            <v>9.7767904637502262E-3</v>
          </cell>
          <cell r="J686">
            <v>9.9285060719963587E-3</v>
          </cell>
          <cell r="K686">
            <v>1.020869725561609E-2</v>
          </cell>
          <cell r="L686">
            <v>1.0346779393666031E-2</v>
          </cell>
          <cell r="M686">
            <v>1.0520942764942979E-2</v>
          </cell>
          <cell r="N686">
            <v>1.0518164254459917E-2</v>
          </cell>
          <cell r="O686">
            <v>1.1096273775329048E-2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5.5130339616846272E-5</v>
          </cell>
          <cell r="K687">
            <v>1.0714325207667824E-4</v>
          </cell>
          <cell r="L687">
            <v>9.9316469879780792E-5</v>
          </cell>
          <cell r="M687">
            <v>1.4364156016108507E-4</v>
          </cell>
          <cell r="N687">
            <v>1.2123443133639232E-4</v>
          </cell>
          <cell r="O687">
            <v>2.4725559844690953E-4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2.1285938431207221E-4</v>
          </cell>
          <cell r="K688">
            <v>4.1368231773536684E-4</v>
          </cell>
          <cell r="L688">
            <v>3.8346294939562992E-4</v>
          </cell>
          <cell r="M688">
            <v>5.5460304199125713E-4</v>
          </cell>
          <cell r="N688">
            <v>4.6808865301825711E-4</v>
          </cell>
          <cell r="O688">
            <v>9.5465899210676528E-4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2.6798972392891833E-4</v>
          </cell>
          <cell r="K689">
            <v>5.2082556981204503E-4</v>
          </cell>
          <cell r="L689">
            <v>4.8277941927541053E-4</v>
          </cell>
          <cell r="M689">
            <v>6.9824460215234198E-4</v>
          </cell>
          <cell r="N689">
            <v>5.8932308435464967E-4</v>
          </cell>
          <cell r="O689">
            <v>1.2019145905536749E-3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1.42974079141063E-5</v>
          </cell>
          <cell r="K690">
            <v>1.31818133736923E-5</v>
          </cell>
          <cell r="L690">
            <v>3.1516032562863899E-7</v>
          </cell>
          <cell r="M690">
            <v>2.36619106136969E-5</v>
          </cell>
          <cell r="N690">
            <v>5.5570101300682196E-6</v>
          </cell>
          <cell r="O690">
            <v>3.5463356894367903E-5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1.42974079141063E-5</v>
          </cell>
          <cell r="K691">
            <v>2.7479221287798601E-5</v>
          </cell>
          <cell r="L691">
            <v>2.5900040425281499E-5</v>
          </cell>
          <cell r="M691">
            <v>3.7158884313017899E-5</v>
          </cell>
          <cell r="N691">
            <v>3.1768959068333002E-5</v>
          </cell>
          <cell r="O691">
            <v>6.4682277638133094E-5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4.8024253204098795E-4</v>
          </cell>
          <cell r="H692">
            <v>1.7250994225306365E-3</v>
          </cell>
          <cell r="I692">
            <v>4.2061760736145657E-3</v>
          </cell>
          <cell r="J692">
            <v>3.3563019818180009E-3</v>
          </cell>
          <cell r="K692">
            <v>3.8627985471863268E-3</v>
          </cell>
          <cell r="L692">
            <v>3.6445688646674153E-3</v>
          </cell>
          <cell r="M692">
            <v>5.5748524617742594E-3</v>
          </cell>
          <cell r="N692">
            <v>3.8093866349639049E-3</v>
          </cell>
          <cell r="O692">
            <v>8.6772676727481929E-3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4.800713229812632E-4</v>
          </cell>
          <cell r="H693">
            <v>1.7245758138562011E-3</v>
          </cell>
          <cell r="I693">
            <v>4.2048075065109075E-3</v>
          </cell>
          <cell r="J693">
            <v>3.3547761398274676E-3</v>
          </cell>
          <cell r="K693">
            <v>3.8682049298548464E-3</v>
          </cell>
          <cell r="L693">
            <v>3.6409638535191847E-3</v>
          </cell>
          <cell r="M693">
            <v>5.5781460129164804E-3</v>
          </cell>
          <cell r="N693">
            <v>3.8087050811748124E-3</v>
          </cell>
          <cell r="O693">
            <v>8.6796171479285953E-3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9.5924879997334094E-4</v>
          </cell>
          <cell r="H694">
            <v>3.4479305259896577E-3</v>
          </cell>
          <cell r="I694">
            <v>8.4109795058512904E-3</v>
          </cell>
          <cell r="J694">
            <v>6.7100791951471873E-3</v>
          </cell>
          <cell r="K694">
            <v>7.7295678631875541E-3</v>
          </cell>
          <cell r="L694">
            <v>7.2829485788813552E-3</v>
          </cell>
          <cell r="M694">
            <v>1.1151833756566636E-2</v>
          </cell>
          <cell r="N694">
            <v>7.6151606953355194E-3</v>
          </cell>
          <cell r="O694">
            <v>1.7353800455570775E-2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2.4228764051945795E-2</v>
          </cell>
          <cell r="J695">
            <v>3.6969320872457266E-2</v>
          </cell>
          <cell r="K695">
            <v>2.8781903594072848E-2</v>
          </cell>
          <cell r="L695">
            <v>1.3045432710396878E-2</v>
          </cell>
          <cell r="M695">
            <v>7.3450428894301098E-3</v>
          </cell>
          <cell r="N695">
            <v>5.9640995554822544E-3</v>
          </cell>
          <cell r="O695">
            <v>1.1074125066442024E-2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2.4228764051945795E-2</v>
          </cell>
          <cell r="J696">
            <v>3.6969320872457266E-2</v>
          </cell>
          <cell r="K696">
            <v>2.8781903594072848E-2</v>
          </cell>
          <cell r="L696">
            <v>1.3045432710396878E-2</v>
          </cell>
          <cell r="M696">
            <v>7.3450428894301098E-3</v>
          </cell>
          <cell r="N696">
            <v>5.9640995554822544E-3</v>
          </cell>
          <cell r="O696">
            <v>1.1074125066442024E-2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4.8889632220307995E-7</v>
          </cell>
          <cell r="I697">
            <v>1.44140522777191E-3</v>
          </cell>
          <cell r="J697">
            <v>1.47898262368529E-3</v>
          </cell>
          <cell r="K697">
            <v>1.12786300697244E-4</v>
          </cell>
          <cell r="L697">
            <v>4.0662626166937301E-4</v>
          </cell>
          <cell r="M697">
            <v>4.3697360980282502E-5</v>
          </cell>
          <cell r="N697">
            <v>2.8189135032975602E-4</v>
          </cell>
          <cell r="O697">
            <v>2.9595343081533599E-4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4.8889632220307995E-7</v>
          </cell>
          <cell r="I698">
            <v>1.4415078945024999E-3</v>
          </cell>
          <cell r="J698">
            <v>1.47898262368529E-3</v>
          </cell>
          <cell r="K698">
            <v>1.5917689243825301E-3</v>
          </cell>
          <cell r="L698">
            <v>6.6811543825630001E-4</v>
          </cell>
          <cell r="M698">
            <v>3.5240075002463197E-4</v>
          </cell>
          <cell r="N698">
            <v>2.8963111094801699E-4</v>
          </cell>
          <cell r="O698">
            <v>5.7784478114509196E-4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1.3616039378317211E-4</v>
          </cell>
          <cell r="H699">
            <v>3.9874149707181148E-4</v>
          </cell>
          <cell r="I699">
            <v>5.5143676534057334E-4</v>
          </cell>
          <cell r="J699">
            <v>5.5406781739946549E-4</v>
          </cell>
          <cell r="K699">
            <v>5.610993479561562E-4</v>
          </cell>
          <cell r="L699">
            <v>4.3238405101084443E-4</v>
          </cell>
          <cell r="M699">
            <v>5.8293354169771869E-4</v>
          </cell>
          <cell r="N699">
            <v>4.6183962602065314E-4</v>
          </cell>
          <cell r="O699">
            <v>9.7805509500484321E-4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1.1723814711957648E-4</v>
          </cell>
          <cell r="H700">
            <v>3.3476823769375204E-4</v>
          </cell>
          <cell r="I700">
            <v>4.5170328369791636E-4</v>
          </cell>
          <cell r="J700">
            <v>4.4254263625787194E-4</v>
          </cell>
          <cell r="K700">
            <v>4.3725690476731913E-4</v>
          </cell>
          <cell r="L700">
            <v>3.3695086708696313E-4</v>
          </cell>
          <cell r="M700">
            <v>4.5427198776162663E-4</v>
          </cell>
          <cell r="N700">
            <v>3.5990518632444859E-4</v>
          </cell>
          <cell r="O700">
            <v>7.6218470951982154E-4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1.44671985315636E-5</v>
          </cell>
          <cell r="H701">
            <v>2.7791798493475102E-5</v>
          </cell>
          <cell r="I701">
            <v>1.61743298263533E-5</v>
          </cell>
          <cell r="J701">
            <v>5.0865711971131305E-7</v>
          </cell>
          <cell r="K701">
            <v>1.22530827140543E-6</v>
          </cell>
          <cell r="L701">
            <v>7.3654349205765898E-7</v>
          </cell>
          <cell r="M701">
            <v>4.3867402937886702E-5</v>
          </cell>
          <cell r="N701">
            <v>3.2790172369320701E-6</v>
          </cell>
          <cell r="O701">
            <v>5.5261888674923802E-5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1.44671985315636E-5</v>
          </cell>
          <cell r="H702">
            <v>4.2230874956314487E-5</v>
          </cell>
          <cell r="I702">
            <v>5.8332093235428455E-5</v>
          </cell>
          <cell r="J702">
            <v>5.8626568805080616E-5</v>
          </cell>
          <cell r="K702">
            <v>5.9465241365784958E-5</v>
          </cell>
          <cell r="L702">
            <v>4.5769075779304572E-5</v>
          </cell>
          <cell r="M702">
            <v>6.17586974884558E-5</v>
          </cell>
          <cell r="N702">
            <v>4.8922517226023347E-5</v>
          </cell>
          <cell r="O702">
            <v>1.0366219484965472E-4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1.3170444171043185</v>
          </cell>
          <cell r="E703">
            <v>1.463376192186697</v>
          </cell>
          <cell r="F703">
            <v>1.4367650830840943</v>
          </cell>
          <cell r="G703">
            <v>1.0274022238721503</v>
          </cell>
          <cell r="H703">
            <v>1.0428152738769751</v>
          </cell>
          <cell r="I703">
            <v>1.1810128138853559</v>
          </cell>
          <cell r="J703">
            <v>1.3855913859862872</v>
          </cell>
          <cell r="K703">
            <v>1.4008250757677141</v>
          </cell>
          <cell r="L703">
            <v>1.3747137736232775</v>
          </cell>
          <cell r="M703">
            <v>1.3576669814660898</v>
          </cell>
          <cell r="N703">
            <v>1.391970992802567</v>
          </cell>
          <cell r="O703">
            <v>1.2010368360021553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1.7104472949406733</v>
          </cell>
          <cell r="E704">
            <v>1.8955650157858763</v>
          </cell>
          <cell r="F704">
            <v>1.8538904297859262</v>
          </cell>
          <cell r="G704">
            <v>1.31718233829763</v>
          </cell>
          <cell r="H704">
            <v>1.3284271004802228</v>
          </cell>
          <cell r="I704">
            <v>1.4949529289688035</v>
          </cell>
          <cell r="J704">
            <v>1.7539131468180851</v>
          </cell>
          <cell r="K704">
            <v>1.7731962984401424</v>
          </cell>
          <cell r="L704">
            <v>1.7401440172446569</v>
          </cell>
          <cell r="M704">
            <v>1.7185657993241628</v>
          </cell>
          <cell r="N704">
            <v>1.7619885984842625</v>
          </cell>
          <cell r="O704">
            <v>1.5202997924077917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4.3063649801200497E-2</v>
          </cell>
          <cell r="F705">
            <v>3.8807452239994399E-2</v>
          </cell>
          <cell r="G705">
            <v>2.6407683021238599E-2</v>
          </cell>
          <cell r="H705">
            <v>2.28853226289078E-2</v>
          </cell>
          <cell r="I705">
            <v>4.17680752892284E-2</v>
          </cell>
          <cell r="J705">
            <v>9.1808786212804805E-2</v>
          </cell>
          <cell r="K705">
            <v>4.67103313609879E-2</v>
          </cell>
          <cell r="L705">
            <v>2.75460532297724E-2</v>
          </cell>
          <cell r="M705">
            <v>2.6840707918564601E-2</v>
          </cell>
          <cell r="N705">
            <v>4.15798547929839E-2</v>
          </cell>
          <cell r="O705">
            <v>3.3444875105719203E-2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0.150313476879915</v>
          </cell>
          <cell r="F706">
            <v>0.13829180079043552</v>
          </cell>
          <cell r="G706">
            <v>9.1583245588262974E-2</v>
          </cell>
          <cell r="H706">
            <v>8.1030189637104955E-2</v>
          </cell>
          <cell r="I706">
            <v>0.10811932149936498</v>
          </cell>
          <cell r="J706">
            <v>0.18598881226608197</v>
          </cell>
          <cell r="K706">
            <v>0.19371522246126699</v>
          </cell>
          <cell r="L706">
            <v>0.14357520454765799</v>
          </cell>
          <cell r="M706">
            <v>0.12080139766813897</v>
          </cell>
          <cell r="N706">
            <v>0.12298393364149895</v>
          </cell>
          <cell r="O706">
            <v>0.11288494746229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9.4607031980057421E-5</v>
          </cell>
          <cell r="F707">
            <v>9.4734462485160159E-5</v>
          </cell>
          <cell r="G707">
            <v>8.4784512890705296E-5</v>
          </cell>
          <cell r="H707">
            <v>8.9426036294085583E-5</v>
          </cell>
          <cell r="I707">
            <v>8.8829174534958317E-5</v>
          </cell>
          <cell r="J707">
            <v>9.1189052372918757E-5</v>
          </cell>
          <cell r="K707">
            <v>7.8547910251950656E-5</v>
          </cell>
          <cell r="L707">
            <v>5.5777789736933934E-5</v>
          </cell>
          <cell r="M707">
            <v>7.4447310201194891E-5</v>
          </cell>
          <cell r="N707">
            <v>7.5661421174641217E-5</v>
          </cell>
          <cell r="O707">
            <v>8.2279556351282619E-5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9.4607031980057421E-5</v>
          </cell>
          <cell r="F708">
            <v>9.4734462485160159E-5</v>
          </cell>
          <cell r="G708">
            <v>8.4784512890705296E-5</v>
          </cell>
          <cell r="H708">
            <v>8.9426036294085583E-5</v>
          </cell>
          <cell r="I708">
            <v>8.8829174534958317E-5</v>
          </cell>
          <cell r="J708">
            <v>9.1189052372918757E-5</v>
          </cell>
          <cell r="K708">
            <v>7.8547910251950656E-5</v>
          </cell>
          <cell r="L708">
            <v>5.5777789736933934E-5</v>
          </cell>
          <cell r="M708">
            <v>7.4447310201194891E-5</v>
          </cell>
          <cell r="N708">
            <v>7.5661421174641217E-5</v>
          </cell>
          <cell r="O708">
            <v>8.2279556351282619E-5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6.4849885901946398E-6</v>
          </cell>
          <cell r="G709">
            <v>1.43604177770208E-8</v>
          </cell>
          <cell r="I709">
            <v>1.0966551291896E-8</v>
          </cell>
          <cell r="J709">
            <v>1.15554169054646E-8</v>
          </cell>
          <cell r="K709">
            <v>1.0256812466942E-6</v>
          </cell>
          <cell r="L709">
            <v>3.11391186099559E-6</v>
          </cell>
          <cell r="M709">
            <v>7.0871320995775396E-7</v>
          </cell>
          <cell r="N709">
            <v>9.1183066054138804E-7</v>
          </cell>
          <cell r="O709">
            <v>1.9972560033822298E-8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6.4849885901946398E-6</v>
          </cell>
          <cell r="F710">
            <v>6.4849885901946398E-6</v>
          </cell>
          <cell r="G710">
            <v>6.4993490079716596E-6</v>
          </cell>
          <cell r="H710">
            <v>6.4993490079716596E-6</v>
          </cell>
          <cell r="I710">
            <v>6.5103155592635598E-6</v>
          </cell>
          <cell r="J710">
            <v>6.5218709761690203E-6</v>
          </cell>
          <cell r="K710">
            <v>5.4390414171024602E-6</v>
          </cell>
          <cell r="L710">
            <v>4.1726225469883696E-6</v>
          </cell>
          <cell r="M710">
            <v>4.8708282858449103E-6</v>
          </cell>
          <cell r="N710">
            <v>5.7809421331132003E-6</v>
          </cell>
          <cell r="O710">
            <v>5.7916649551282196E-6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1.2810756382115466E-5</v>
          </cell>
          <cell r="K711">
            <v>2.2351913426341695E-5</v>
          </cell>
          <cell r="L711">
            <v>1.9826454882729983E-5</v>
          </cell>
          <cell r="M711">
            <v>2.9824551730914822E-5</v>
          </cell>
          <cell r="N711">
            <v>2.4835461815363432E-5</v>
          </cell>
          <cell r="O711">
            <v>5.2506338371948762E-5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7.4520678279759383E-5</v>
          </cell>
          <cell r="K712">
            <v>1.2973037226405833E-4</v>
          </cell>
          <cell r="L712">
            <v>1.1512423740518602E-4</v>
          </cell>
          <cell r="M712">
            <v>1.7310152043182388E-4</v>
          </cell>
          <cell r="N712">
            <v>1.4420268118674922E-4</v>
          </cell>
          <cell r="O712">
            <v>3.0474647486724736E-4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8.73602294219627E-5</v>
          </cell>
          <cell r="K713">
            <v>1.520822856904001E-4</v>
          </cell>
          <cell r="L713">
            <v>1.3495958469391991E-4</v>
          </cell>
          <cell r="M713">
            <v>2.0292607216273851E-4</v>
          </cell>
          <cell r="N713">
            <v>1.6904810319148936E-4</v>
          </cell>
          <cell r="O713">
            <v>3.57252813239196E-4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4.2863557522500303E-6</v>
          </cell>
          <cell r="K714">
            <v>3.10384896218053E-6</v>
          </cell>
          <cell r="L714">
            <v>9.8929554051619005E-8</v>
          </cell>
          <cell r="M714">
            <v>6.9904341390260101E-6</v>
          </cell>
          <cell r="N714">
            <v>1.29052785816364E-6</v>
          </cell>
          <cell r="O714">
            <v>1.0298120822755599E-5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4.2863557522500303E-6</v>
          </cell>
          <cell r="K715">
            <v>7.3902047144305603E-6</v>
          </cell>
          <cell r="L715">
            <v>6.9212117263463097E-6</v>
          </cell>
          <cell r="M715">
            <v>1.01932126552582E-5</v>
          </cell>
          <cell r="N715">
            <v>8.8982892259205505E-6</v>
          </cell>
          <cell r="O715">
            <v>1.8579082819945302E-5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1.8770708840366426</v>
          </cell>
          <cell r="E716">
            <v>2.1600822648104994</v>
          </cell>
          <cell r="F716">
            <v>2.1233243150968675</v>
          </cell>
          <cell r="G716">
            <v>2.0917174514438552</v>
          </cell>
          <cell r="H716">
            <v>2.2253241082995849</v>
          </cell>
          <cell r="I716">
            <v>2.3944084601950526</v>
          </cell>
          <cell r="J716">
            <v>2.4713378159263426</v>
          </cell>
          <cell r="K716">
            <v>3.3234203724512814</v>
          </cell>
          <cell r="L716">
            <v>2.3660628362011575</v>
          </cell>
          <cell r="M716">
            <v>2.3813765931456938</v>
          </cell>
          <cell r="N716">
            <v>2.3820615423716225</v>
          </cell>
          <cell r="O716">
            <v>2.3829797396022254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1.8770708840366426</v>
          </cell>
          <cell r="E717">
            <v>2.1600822648104994</v>
          </cell>
          <cell r="F717">
            <v>2.1233243150968675</v>
          </cell>
          <cell r="G717">
            <v>2.0917174514438552</v>
          </cell>
          <cell r="H717">
            <v>2.2253241082995849</v>
          </cell>
          <cell r="I717">
            <v>2.3944084601950526</v>
          </cell>
          <cell r="J717">
            <v>2.4713378159263426</v>
          </cell>
          <cell r="K717">
            <v>3.3234203724512814</v>
          </cell>
          <cell r="L717">
            <v>2.3660628362011575</v>
          </cell>
          <cell r="M717">
            <v>2.3813765931456938</v>
          </cell>
          <cell r="N717">
            <v>2.3820615423716225</v>
          </cell>
          <cell r="O717">
            <v>2.3829797396022254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2.0856343155962711</v>
          </cell>
          <cell r="E718">
            <v>2.4000914053449995</v>
          </cell>
          <cell r="F718">
            <v>2.3592492389965205</v>
          </cell>
          <cell r="G718">
            <v>2.3241305016042837</v>
          </cell>
          <cell r="H718">
            <v>2.4725823425550923</v>
          </cell>
          <cell r="I718">
            <v>2.6604538446611694</v>
          </cell>
          <cell r="J718">
            <v>2.7459309065848245</v>
          </cell>
          <cell r="K718">
            <v>3.6926893027236489</v>
          </cell>
          <cell r="L718">
            <v>2.6289587068901765</v>
          </cell>
          <cell r="M718">
            <v>2.6459739923841039</v>
          </cell>
          <cell r="N718">
            <v>2.6467350470795785</v>
          </cell>
          <cell r="O718">
            <v>2.6477552662246926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7.9258491693763197E-7</v>
          </cell>
          <cell r="E719">
            <v>2.3656212229324899E-2</v>
          </cell>
          <cell r="F719">
            <v>8.7041734936531504E-7</v>
          </cell>
          <cell r="G719">
            <v>1.61462691977069E-6</v>
          </cell>
          <cell r="H719">
            <v>0.13264229142579001</v>
          </cell>
          <cell r="I719">
            <v>6.7486753581322903E-2</v>
          </cell>
          <cell r="J719">
            <v>1.4816017960358E-5</v>
          </cell>
          <cell r="K719">
            <v>0.20503738885596201</v>
          </cell>
          <cell r="L719">
            <v>4.4430528281487198E-6</v>
          </cell>
          <cell r="M719">
            <v>4.3986341672511602E-6</v>
          </cell>
          <cell r="N719">
            <v>0.16676517733121499</v>
          </cell>
          <cell r="O719">
            <v>0.193156702699983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0.15051166070911096</v>
          </cell>
          <cell r="E720">
            <v>0.17416782078082174</v>
          </cell>
          <cell r="F720">
            <v>0.17416713241370624</v>
          </cell>
          <cell r="G720">
            <v>0.17416749664264636</v>
          </cell>
          <cell r="H720">
            <v>0.18379607371526585</v>
          </cell>
          <cell r="I720">
            <v>0.20013002278724434</v>
          </cell>
          <cell r="J720">
            <v>0.20014340834999242</v>
          </cell>
          <cell r="K720">
            <v>0.27253838339495762</v>
          </cell>
          <cell r="L720">
            <v>0.21542254869826433</v>
          </cell>
          <cell r="M720">
            <v>0.20504496061333191</v>
          </cell>
          <cell r="N720">
            <v>0.20308734970288059</v>
          </cell>
          <cell r="O720">
            <v>0.35992444473912744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1.1081411112847901</v>
          </cell>
          <cell r="E721">
            <v>1.4007910656763507</v>
          </cell>
          <cell r="F721">
            <v>3.5974908836592707</v>
          </cell>
          <cell r="G721">
            <v>5.9708032597935423</v>
          </cell>
          <cell r="H721">
            <v>8.164911458209323</v>
          </cell>
          <cell r="I721">
            <v>8.1649123174212193</v>
          </cell>
          <cell r="J721">
            <v>10.579925883799829</v>
          </cell>
          <cell r="K721">
            <v>13.125805657959322</v>
          </cell>
          <cell r="L721">
            <v>13.201242116822204</v>
          </cell>
          <cell r="M721">
            <v>13.216295162458328</v>
          </cell>
          <cell r="N721">
            <v>13.216295941507845</v>
          </cell>
          <cell r="O721">
            <v>13.216308503281818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0.35967161284206983</v>
          </cell>
          <cell r="E722">
            <v>0.45106236065970617</v>
          </cell>
          <cell r="F722">
            <v>1.1448323934393085</v>
          </cell>
          <cell r="G722">
            <v>1.863682314325098</v>
          </cell>
          <cell r="H722">
            <v>2.5006161163550722</v>
          </cell>
          <cell r="I722">
            <v>2.4544662264500352</v>
          </cell>
          <cell r="J722">
            <v>3.1228138592120414</v>
          </cell>
          <cell r="K722">
            <v>3.8053097530568123</v>
          </cell>
          <cell r="L722">
            <v>3.8271795795746968</v>
          </cell>
          <cell r="M722">
            <v>3.8315436165614551</v>
          </cell>
          <cell r="N722">
            <v>3.8315438424161328</v>
          </cell>
          <cell r="O722">
            <v>3.83154748420715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1.1081411112847901</v>
          </cell>
          <cell r="E723">
            <v>1.4007910656763507</v>
          </cell>
          <cell r="F723">
            <v>3.5974908836592707</v>
          </cell>
          <cell r="G723">
            <v>5.9708032597935423</v>
          </cell>
          <cell r="H723">
            <v>8.164911458209323</v>
          </cell>
          <cell r="I723">
            <v>8.1649123174212193</v>
          </cell>
          <cell r="J723">
            <v>10.579925883799829</v>
          </cell>
          <cell r="K723">
            <v>13.125805657959322</v>
          </cell>
          <cell r="L723">
            <v>13.201242116822204</v>
          </cell>
          <cell r="M723">
            <v>13.216295162458328</v>
          </cell>
          <cell r="N723">
            <v>13.216295941507845</v>
          </cell>
          <cell r="O723">
            <v>13.216308503281818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1.5987536596965501E-2</v>
          </cell>
          <cell r="F724">
            <v>0.119434264065664</v>
          </cell>
          <cell r="G724">
            <v>0.129068492245035</v>
          </cell>
          <cell r="H724">
            <v>0.17575825773257001</v>
          </cell>
          <cell r="I724">
            <v>0.187451704666494</v>
          </cell>
          <cell r="J724">
            <v>0.21692548255073199</v>
          </cell>
          <cell r="K724">
            <v>0.31413684950815901</v>
          </cell>
          <cell r="L724">
            <v>0.19221427726781001</v>
          </cell>
          <cell r="M724">
            <v>0.217899286353264</v>
          </cell>
          <cell r="N724">
            <v>0.31775543009571</v>
          </cell>
          <cell r="O724">
            <v>0.188442988728622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7.6250541664192331E-2</v>
          </cell>
          <cell r="F725">
            <v>0.19568451873673062</v>
          </cell>
          <cell r="G725">
            <v>0.32475258918314637</v>
          </cell>
          <cell r="H725">
            <v>0.44807835074052049</v>
          </cell>
          <cell r="I725">
            <v>0.49280296978787941</v>
          </cell>
          <cell r="J725">
            <v>0.58013462022110429</v>
          </cell>
          <cell r="K725">
            <v>0.71851272350272044</v>
          </cell>
          <cell r="L725">
            <v>0.72333620847703595</v>
          </cell>
          <cell r="M725">
            <v>0.72424895076805851</v>
          </cell>
          <cell r="N725">
            <v>0.72257266474946558</v>
          </cell>
          <cell r="O725">
            <v>0.72409609130729891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2.2461196524733624E-5</v>
          </cell>
          <cell r="F726">
            <v>2.3181086374679877E-5</v>
          </cell>
          <cell r="G726">
            <v>1.5719349472167394E-5</v>
          </cell>
          <cell r="H726">
            <v>2.0438351094552065E-5</v>
          </cell>
          <cell r="I726">
            <v>1.9775931962160598E-5</v>
          </cell>
          <cell r="J726">
            <v>2.2204526622975895E-5</v>
          </cell>
          <cell r="K726">
            <v>2.9123351469112595E-5</v>
          </cell>
          <cell r="L726">
            <v>1.7945272405774521E-5</v>
          </cell>
          <cell r="M726">
            <v>2.9988553739414244E-5</v>
          </cell>
          <cell r="N726">
            <v>2.8082272533750907E-5</v>
          </cell>
          <cell r="O726">
            <v>3.786149733661143E-5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2.2461196524733624E-5</v>
          </cell>
          <cell r="F727">
            <v>2.3181086374679877E-5</v>
          </cell>
          <cell r="G727">
            <v>1.5719349472167394E-5</v>
          </cell>
          <cell r="H727">
            <v>2.0438351094552065E-5</v>
          </cell>
          <cell r="I727">
            <v>1.9775931962160598E-5</v>
          </cell>
          <cell r="J727">
            <v>2.2204526622975895E-5</v>
          </cell>
          <cell r="K727">
            <v>2.9123351469112595E-5</v>
          </cell>
          <cell r="L727">
            <v>1.7945272405774521E-5</v>
          </cell>
          <cell r="M727">
            <v>2.9988553739414244E-5</v>
          </cell>
          <cell r="N727">
            <v>2.8082272533750907E-5</v>
          </cell>
          <cell r="O727">
            <v>3.786149733661143E-5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6.5710605550467501E-7</v>
          </cell>
          <cell r="F728">
            <v>3.2994471092241E-8</v>
          </cell>
          <cell r="G728">
            <v>2.3549443245017499E-7</v>
          </cell>
          <cell r="H728">
            <v>1.14784393379754E-8</v>
          </cell>
          <cell r="K728">
            <v>7.1950099536109402E-7</v>
          </cell>
          <cell r="L728">
            <v>1.9778207067092599E-7</v>
          </cell>
          <cell r="M728">
            <v>3.33475893806091E-7</v>
          </cell>
          <cell r="N728">
            <v>6.6246199993264502E-7</v>
          </cell>
          <cell r="O728">
            <v>2.18545556396204E-8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6.5710605550467501E-7</v>
          </cell>
          <cell r="F729">
            <v>6.9010052659691605E-7</v>
          </cell>
          <cell r="G729">
            <v>9.2559495904709102E-7</v>
          </cell>
          <cell r="H729">
            <v>9.3707339838506695E-7</v>
          </cell>
          <cell r="I729">
            <v>9.3707339838506695E-7</v>
          </cell>
          <cell r="J729">
            <v>9.3707339838506695E-7</v>
          </cell>
          <cell r="K729">
            <v>1.4429247937056401E-6</v>
          </cell>
          <cell r="L729">
            <v>1.1110878356221199E-6</v>
          </cell>
          <cell r="M729">
            <v>1.2622373991760901E-6</v>
          </cell>
          <cell r="N729">
            <v>1.9152540430223299E-6</v>
          </cell>
          <cell r="O729">
            <v>1.93507551541038E-6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4.7439194336520307</v>
          </cell>
          <cell r="E730">
            <v>4.7435242105394275</v>
          </cell>
          <cell r="F730">
            <v>3.9733308511671761</v>
          </cell>
          <cell r="G730">
            <v>2.4254450866413588</v>
          </cell>
          <cell r="H730">
            <v>2.2326906414691767</v>
          </cell>
          <cell r="I730">
            <v>1.7281307617165282</v>
          </cell>
          <cell r="J730">
            <v>1.4652837428820205</v>
          </cell>
          <cell r="K730">
            <v>1.4493673873051802</v>
          </cell>
          <cell r="L730">
            <v>1.1507348191436202</v>
          </cell>
          <cell r="M730">
            <v>1.0581045526729989</v>
          </cell>
          <cell r="N730">
            <v>1.0466094968171744</v>
          </cell>
          <cell r="O730">
            <v>0.75083575357967036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4.7439194336520307</v>
          </cell>
          <cell r="E731">
            <v>4.7435242105394275</v>
          </cell>
          <cell r="F731">
            <v>3.9733308511671761</v>
          </cell>
          <cell r="G731">
            <v>2.4254450866413588</v>
          </cell>
          <cell r="H731">
            <v>2.2326906414691767</v>
          </cell>
          <cell r="I731">
            <v>1.7281307617165282</v>
          </cell>
          <cell r="J731">
            <v>1.4652837428820205</v>
          </cell>
          <cell r="K731">
            <v>1.4493673873051802</v>
          </cell>
          <cell r="L731">
            <v>1.1507348191436202</v>
          </cell>
          <cell r="M731">
            <v>1.0581045526729989</v>
          </cell>
          <cell r="N731">
            <v>1.0466094968171744</v>
          </cell>
          <cell r="O731">
            <v>0.75083575357967036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6.5887769911833685</v>
          </cell>
          <cell r="E732">
            <v>6.5882280701936544</v>
          </cell>
          <cell r="F732">
            <v>5.5185150710655231</v>
          </cell>
          <cell r="G732">
            <v>3.3686737314463304</v>
          </cell>
          <cell r="H732">
            <v>3.1009592242627493</v>
          </cell>
          <cell r="I732">
            <v>2.4001816134951786</v>
          </cell>
          <cell r="J732">
            <v>2.0351163095583624</v>
          </cell>
          <cell r="K732">
            <v>2.0130102601460838</v>
          </cell>
          <cell r="L732">
            <v>1.598242804366139</v>
          </cell>
          <cell r="M732">
            <v>1.4695896564902773</v>
          </cell>
          <cell r="N732">
            <v>1.4536243011349643</v>
          </cell>
          <cell r="O732">
            <v>1.0428274355273204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9.8863577445421603E-6</v>
          </cell>
          <cell r="E733">
            <v>1.37608901212231E-7</v>
          </cell>
          <cell r="F733">
            <v>1.16550769374388E-7</v>
          </cell>
          <cell r="G733">
            <v>1.66686500649703E-6</v>
          </cell>
          <cell r="H733">
            <v>7.1088022934574405E-2</v>
          </cell>
          <cell r="I733">
            <v>5.1168429398301497E-2</v>
          </cell>
          <cell r="J733">
            <v>2.6495681582814798E-7</v>
          </cell>
          <cell r="K733">
            <v>5.2096649903591398E-2</v>
          </cell>
          <cell r="L733">
            <v>2.3508761111448499E-2</v>
          </cell>
          <cell r="M733">
            <v>3.9383926347358696E-6</v>
          </cell>
          <cell r="N733">
            <v>4.9268297356324903E-2</v>
          </cell>
          <cell r="O733">
            <v>3.9608895525517496E-3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0.33508166531273753</v>
          </cell>
          <cell r="E734">
            <v>0.3350814375856061</v>
          </cell>
          <cell r="F734">
            <v>0.33507909339843517</v>
          </cell>
          <cell r="G734">
            <v>0.33507903105576048</v>
          </cell>
          <cell r="H734">
            <v>0.15798662159698701</v>
          </cell>
          <cell r="I734">
            <v>0.1222576587025342</v>
          </cell>
          <cell r="J734">
            <v>0.1155511116308659</v>
          </cell>
          <cell r="K734">
            <v>0.10326487067816477</v>
          </cell>
          <cell r="L734">
            <v>8.3467566005405933E-2</v>
          </cell>
          <cell r="M734">
            <v>7.5608755580875736E-2</v>
          </cell>
          <cell r="N734">
            <v>7.4555199020967786E-2</v>
          </cell>
          <cell r="O734">
            <v>5.3232742176260631E-2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1.4359555797651102E-5</v>
          </cell>
          <cell r="F735">
            <v>1.4820310430274789E-5</v>
          </cell>
          <cell r="G735">
            <v>5.6738826053836029E-6</v>
          </cell>
          <cell r="H735">
            <v>1.027091500685735E-5</v>
          </cell>
          <cell r="I735">
            <v>9.539150681555232E-6</v>
          </cell>
          <cell r="J735">
            <v>1.1908223718389219E-5</v>
          </cell>
          <cell r="K735">
            <v>1.2939905152603819E-5</v>
          </cell>
          <cell r="L735">
            <v>5.8913008284524755E-6</v>
          </cell>
          <cell r="M735">
            <v>1.5548623988264665E-5</v>
          </cell>
          <cell r="N735">
            <v>8.521092806291027E-6</v>
          </cell>
          <cell r="O735">
            <v>2.1771844134625114E-5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1.4359555797651102E-5</v>
          </cell>
          <cell r="F736">
            <v>1.4820310430274789E-5</v>
          </cell>
          <cell r="G736">
            <v>5.6738826053836029E-6</v>
          </cell>
          <cell r="H736">
            <v>1.027091500685735E-5</v>
          </cell>
          <cell r="I736">
            <v>9.539150681555232E-6</v>
          </cell>
          <cell r="J736">
            <v>1.1908223718389219E-5</v>
          </cell>
          <cell r="K736">
            <v>1.2939905152603819E-5</v>
          </cell>
          <cell r="L736">
            <v>5.8913008284524755E-6</v>
          </cell>
          <cell r="M736">
            <v>1.5548623988264665E-5</v>
          </cell>
          <cell r="N736">
            <v>8.521092806291027E-6</v>
          </cell>
          <cell r="O736">
            <v>2.1771844134625114E-5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G737">
            <v>9.8507802761973099E-8</v>
          </cell>
          <cell r="K737">
            <v>2.9819951945118899E-8</v>
          </cell>
          <cell r="L737">
            <v>4.5975346061277398E-8</v>
          </cell>
          <cell r="M737">
            <v>2.1451969997747798E-8</v>
          </cell>
          <cell r="N737">
            <v>2.5341117839485E-7</v>
          </cell>
          <cell r="O737">
            <v>1.5604576868030802E-8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G738">
            <v>9.8507802761973099E-8</v>
          </cell>
          <cell r="H738">
            <v>9.8507802761973099E-8</v>
          </cell>
          <cell r="I738">
            <v>9.8507802761973099E-8</v>
          </cell>
          <cell r="J738">
            <v>9.8507802761973099E-8</v>
          </cell>
          <cell r="K738">
            <v>1.28327754707092E-7</v>
          </cell>
          <cell r="L738">
            <v>1.4787313772094101E-7</v>
          </cell>
          <cell r="M738">
            <v>9.7247268004144099E-8</v>
          </cell>
          <cell r="N738">
            <v>3.5065844639899499E-7</v>
          </cell>
          <cell r="O738">
            <v>3.6626302326702503E-7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D739">
            <v>2.9173359837580142E-6</v>
          </cell>
          <cell r="E739">
            <v>2.4380416538217535E-4</v>
          </cell>
          <cell r="F739">
            <v>2.1289778625267679E-4</v>
          </cell>
          <cell r="G739">
            <v>3.2140350906437583E-4</v>
          </cell>
          <cell r="H739">
            <v>5.4509181726347623E-5</v>
          </cell>
          <cell r="I739">
            <v>1.4275910303094744E-4</v>
          </cell>
          <cell r="J739">
            <v>7.4440315365288631E-6</v>
          </cell>
          <cell r="K739">
            <v>9.2508675929133827E-6</v>
          </cell>
          <cell r="L739">
            <v>1.006457280399137E-5</v>
          </cell>
          <cell r="M739">
            <v>4.4488106205999289E-5</v>
          </cell>
          <cell r="N739">
            <v>1.2414295338756496E-5</v>
          </cell>
          <cell r="O739">
            <v>8.3426230285519546E-5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G740">
            <v>3.1974218006825762E-7</v>
          </cell>
          <cell r="H740">
            <v>1.1926674138369485E-6</v>
          </cell>
          <cell r="I740">
            <v>1.302774164633116E-6</v>
          </cell>
          <cell r="J740">
            <v>4.9828805134632831E-6</v>
          </cell>
          <cell r="K740">
            <v>5.766597657063792E-6</v>
          </cell>
          <cell r="L740">
            <v>1.3450913350832147E-6</v>
          </cell>
          <cell r="M740">
            <v>3.5818748637376911E-6</v>
          </cell>
          <cell r="N740">
            <v>2.3954076175785633E-6</v>
          </cell>
          <cell r="O740">
            <v>8.0401271541150952E-6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D741">
            <v>5.0666686485858528E-6</v>
          </cell>
          <cell r="E741">
            <v>9.913205515459868E-4</v>
          </cell>
          <cell r="F741">
            <v>1.9468356127007292E-3</v>
          </cell>
          <cell r="G741">
            <v>1.5414039119803612E-3</v>
          </cell>
          <cell r="H741">
            <v>2.0689087457824813E-3</v>
          </cell>
          <cell r="I741">
            <v>1.0754018815030181E-3</v>
          </cell>
          <cell r="J741">
            <v>1.825887910008768E-6</v>
          </cell>
          <cell r="K741">
            <v>7.6108522909455302E-7</v>
          </cell>
          <cell r="L741">
            <v>1.0589961409674825E-3</v>
          </cell>
          <cell r="M741">
            <v>1.5842984266622975E-3</v>
          </cell>
          <cell r="N741">
            <v>1.1902689383968686E-3</v>
          </cell>
          <cell r="O741">
            <v>2.5865096729464094E-3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D742">
            <v>7.9840046323438708E-6</v>
          </cell>
          <cell r="E742">
            <v>1.2353182497531843E-3</v>
          </cell>
          <cell r="F742">
            <v>2.1604582198289654E-3</v>
          </cell>
          <cell r="G742">
            <v>1.864036442509927E-3</v>
          </cell>
          <cell r="H742">
            <v>2.1255370840586674E-3</v>
          </cell>
          <cell r="I742">
            <v>1.2204489413118586E-3</v>
          </cell>
          <cell r="J742">
            <v>1.4252799960000928E-5</v>
          </cell>
          <cell r="K742">
            <v>1.577855047907172E-5</v>
          </cell>
          <cell r="L742">
            <v>1.0714511658830085E-3</v>
          </cell>
          <cell r="M742">
            <v>1.6331367430469223E-3</v>
          </cell>
          <cell r="N742">
            <v>1.2061482712871737E-3</v>
          </cell>
          <cell r="O742">
            <v>2.6783891414129887E-3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2267.7886561236401</v>
          </cell>
          <cell r="E743">
            <v>2009.4365586956999</v>
          </cell>
          <cell r="F743">
            <v>1921.72655901133</v>
          </cell>
          <cell r="G743">
            <v>1402.0567720752299</v>
          </cell>
          <cell r="H743">
            <v>1104.39160391323</v>
          </cell>
          <cell r="I743">
            <v>772.36213564460797</v>
          </cell>
          <cell r="J743">
            <v>350.65365505984698</v>
          </cell>
          <cell r="L743">
            <v>1.3901051929300299E-2</v>
          </cell>
          <cell r="M743">
            <v>1.50101868083857E-2</v>
          </cell>
          <cell r="N743">
            <v>1.32318894306828E-2</v>
          </cell>
          <cell r="O743">
            <v>2.52154524730996E-2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30.256634229252082</v>
          </cell>
          <cell r="E744">
            <v>26.809723560072435</v>
          </cell>
          <cell r="F744">
            <v>25.639539518127194</v>
          </cell>
          <cell r="G744">
            <v>18.706389060250611</v>
          </cell>
          <cell r="H744">
            <v>14.735116204097082</v>
          </cell>
          <cell r="I744">
            <v>10.304940213950793</v>
          </cell>
          <cell r="J744">
            <v>4.6786809117752464</v>
          </cell>
          <cell r="K744">
            <v>0.93940888287694657</v>
          </cell>
          <cell r="L744">
            <v>0.92650410322585708</v>
          </cell>
          <cell r="M744">
            <v>0.93247821902979755</v>
          </cell>
          <cell r="N744">
            <v>0.93274063402891449</v>
          </cell>
          <cell r="O744">
            <v>0.93310761634011086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30.770538074947602</v>
          </cell>
          <cell r="E745">
            <v>27.265082207540047</v>
          </cell>
          <cell r="F745">
            <v>26.07498723217547</v>
          </cell>
          <cell r="G745">
            <v>19.023836798849814</v>
          </cell>
          <cell r="H745">
            <v>14.984960704385744</v>
          </cell>
          <cell r="I745">
            <v>10.479811881202291</v>
          </cell>
          <cell r="J745">
            <v>4.7578514933493494</v>
          </cell>
          <cell r="L745">
            <v>1.8861671545862061E-4</v>
          </cell>
          <cell r="M745">
            <v>2.0366603539193648E-4</v>
          </cell>
          <cell r="N745">
            <v>1.7953717002283353E-4</v>
          </cell>
          <cell r="O745">
            <v>3.4213639719266802E-4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3.5729435456877652E-5</v>
          </cell>
          <cell r="G746">
            <v>2.7729280919302357E-4</v>
          </cell>
          <cell r="H746">
            <v>4.2898022241295462E-4</v>
          </cell>
          <cell r="I746">
            <v>1.5686550906196702E-4</v>
          </cell>
          <cell r="J746">
            <v>2.9728027045435127E-4</v>
          </cell>
          <cell r="K746">
            <v>0.95536481275194451</v>
          </cell>
          <cell r="L746">
            <v>0.94205281750906611</v>
          </cell>
          <cell r="M746">
            <v>0.94811359943181484</v>
          </cell>
          <cell r="N746">
            <v>0.94840421145458109</v>
          </cell>
          <cell r="O746">
            <v>0.94861548835554099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9.2700461656803395</v>
          </cell>
          <cell r="E747">
            <v>9.2700118526780297</v>
          </cell>
          <cell r="F747">
            <v>0.10860871037087599</v>
          </cell>
          <cell r="G747">
            <v>6.1879846493916903E-2</v>
          </cell>
          <cell r="H747">
            <v>2.2832038478822599E-2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0.10000049801165407</v>
          </cell>
          <cell r="E748">
            <v>0.10000012786060432</v>
          </cell>
          <cell r="F748">
            <v>1.1716149986070788E-3</v>
          </cell>
          <cell r="G748">
            <v>6.6752800964311662E-4</v>
          </cell>
          <cell r="H748">
            <v>2.463003072149145E-4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0.10000049801165407</v>
          </cell>
          <cell r="E749">
            <v>0.10000012786060432</v>
          </cell>
          <cell r="F749">
            <v>1.1716149986070788E-3</v>
          </cell>
          <cell r="G749">
            <v>6.6752800964311662E-4</v>
          </cell>
          <cell r="H749">
            <v>2.463003072149145E-4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10.166015736999416</v>
          </cell>
          <cell r="G750">
            <v>9.4002629187538513</v>
          </cell>
          <cell r="H750">
            <v>9.4002629187538513</v>
          </cell>
          <cell r="I750">
            <v>8.5871820412315873</v>
          </cell>
          <cell r="J750">
            <v>8.1145446338317555</v>
          </cell>
          <cell r="K750">
            <v>7.6419072264318952</v>
          </cell>
          <cell r="L750">
            <v>7.6419072264318952</v>
          </cell>
          <cell r="M750">
            <v>7.6419072264318952</v>
          </cell>
          <cell r="N750">
            <v>7.6419072264318952</v>
          </cell>
          <cell r="O750">
            <v>7.6419072264318952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10.166015736999416</v>
          </cell>
          <cell r="G751">
            <v>9.4002629187538513</v>
          </cell>
          <cell r="H751">
            <v>9.4002629187538513</v>
          </cell>
          <cell r="I751">
            <v>8.5871820412315873</v>
          </cell>
          <cell r="J751">
            <v>8.1145446338317555</v>
          </cell>
          <cell r="K751">
            <v>7.6419072264318952</v>
          </cell>
          <cell r="L751">
            <v>7.6419072264318952</v>
          </cell>
          <cell r="M751">
            <v>7.6419072264318952</v>
          </cell>
          <cell r="N751">
            <v>7.6419072264318952</v>
          </cell>
          <cell r="O751">
            <v>7.6419072264318952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1.7275922398045184E-4</v>
          </cell>
          <cell r="H752">
            <v>2.3625557101167194E-4</v>
          </cell>
          <cell r="I752">
            <v>5.7248274547214421E-2</v>
          </cell>
          <cell r="J752">
            <v>9.6152512669941168E-2</v>
          </cell>
          <cell r="K752">
            <v>9.5205037901312198E-2</v>
          </cell>
          <cell r="L752">
            <v>9.5489223451852706E-2</v>
          </cell>
          <cell r="M752">
            <v>9.3973183609121727E-2</v>
          </cell>
          <cell r="N752">
            <v>9.438074486823278E-2</v>
          </cell>
          <cell r="O752">
            <v>9.2017528854579853E-2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1.7265226807231481E-4</v>
          </cell>
          <cell r="H753">
            <v>2.3614239409713321E-4</v>
          </cell>
          <cell r="I753">
            <v>5.709626177329416E-2</v>
          </cell>
          <cell r="J753">
            <v>9.5951656280905739E-2</v>
          </cell>
          <cell r="K753">
            <v>9.7439517294676051E-2</v>
          </cell>
          <cell r="L753">
            <v>9.6558759295662336E-2</v>
          </cell>
          <cell r="M753">
            <v>9.4115883788003174E-2</v>
          </cell>
          <cell r="N753">
            <v>9.4695299216567386E-2</v>
          </cell>
          <cell r="O753">
            <v>9.4044217951615217E-2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3.4463335019878805E-4</v>
          </cell>
          <cell r="H754">
            <v>4.712313687966593E-4</v>
          </cell>
          <cell r="I754">
            <v>0.11434315689470083</v>
          </cell>
          <cell r="J754">
            <v>0.1921019770875291</v>
          </cell>
          <cell r="K754">
            <v>0.19264125757884407</v>
          </cell>
          <cell r="L754">
            <v>0.19204646939648901</v>
          </cell>
          <cell r="M754">
            <v>0.18808611580624565</v>
          </cell>
          <cell r="N754">
            <v>0.18907391351458783</v>
          </cell>
          <cell r="O754">
            <v>0.18605846057597356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7.0897501891450552E-6</v>
          </cell>
          <cell r="E755">
            <v>8.4759934023356243E-6</v>
          </cell>
          <cell r="F755">
            <v>6.1440734664070483E-2</v>
          </cell>
          <cell r="G755">
            <v>5.7854176929198198E-2</v>
          </cell>
          <cell r="H755">
            <v>6.5274223731325409E-2</v>
          </cell>
          <cell r="I755">
            <v>7.0311869333580787E-2</v>
          </cell>
          <cell r="J755">
            <v>7.2533237273536041E-2</v>
          </cell>
          <cell r="K755">
            <v>0.21778471795909066</v>
          </cell>
          <cell r="L755">
            <v>0.21879931306051506</v>
          </cell>
          <cell r="M755">
            <v>0.21238673715636835</v>
          </cell>
          <cell r="N755">
            <v>0.22007612728043111</v>
          </cell>
          <cell r="O755">
            <v>0.20684824249296235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D756">
            <v>6.2455032607670755E-7</v>
          </cell>
          <cell r="E756">
            <v>1.2140617718036736E-6</v>
          </cell>
          <cell r="F756">
            <v>6.1439457168380326E-2</v>
          </cell>
          <cell r="G756">
            <v>5.7851656398995407E-2</v>
          </cell>
          <cell r="H756">
            <v>6.5274345031072545E-2</v>
          </cell>
          <cell r="I756">
            <v>7.0314734013190605E-2</v>
          </cell>
          <cell r="J756">
            <v>7.2531214828941024E-2</v>
          </cell>
          <cell r="K756">
            <v>0.21779006277568286</v>
          </cell>
          <cell r="L756">
            <v>0.21880849290201168</v>
          </cell>
          <cell r="M756">
            <v>0.212394532331738</v>
          </cell>
          <cell r="N756">
            <v>0.22008900164269507</v>
          </cell>
          <cell r="O756">
            <v>0.20685372222724169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3.2998080348700001E-3</v>
          </cell>
          <cell r="E757">
            <v>7.8562570370206593E-3</v>
          </cell>
          <cell r="F757">
            <v>5.0282027992968796E-7</v>
          </cell>
          <cell r="G757">
            <v>3.8125952424970699E-7</v>
          </cell>
          <cell r="H757">
            <v>5.9188741241129397E-3</v>
          </cell>
          <cell r="I757">
            <v>4.5296748097258003E-3</v>
          </cell>
          <cell r="J757">
            <v>2.4354060377183102E-7</v>
          </cell>
          <cell r="K757">
            <v>3.00878514815862E-2</v>
          </cell>
          <cell r="L757">
            <v>4.6713902841095997E-3</v>
          </cell>
          <cell r="M757">
            <v>2.10227333720725E-4</v>
          </cell>
          <cell r="N757">
            <v>2.8172439574540201E-2</v>
          </cell>
          <cell r="O757">
            <v>7.3049981965747496E-3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3.2998080348700001E-3</v>
          </cell>
          <cell r="E758">
            <v>1.11560650718907E-2</v>
          </cell>
          <cell r="F758">
            <v>1.11565678921706E-2</v>
          </cell>
          <cell r="G758">
            <v>1.11569491516948E-2</v>
          </cell>
          <cell r="H758">
            <v>1.08006168967817E-2</v>
          </cell>
          <cell r="I758">
            <v>1.0448963250655001E-2</v>
          </cell>
          <cell r="J758">
            <v>1.0448792474442499E-2</v>
          </cell>
          <cell r="K758">
            <v>3.46177698319158E-2</v>
          </cell>
          <cell r="L758">
            <v>3.5455456044370399E-2</v>
          </cell>
          <cell r="M758">
            <v>3.4969469099416603E-2</v>
          </cell>
          <cell r="N758">
            <v>3.6902380640578797E-2</v>
          </cell>
          <cell r="O758">
            <v>3.5687665104835703E-2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7.1200033801536362</v>
          </cell>
          <cell r="E759">
            <v>7.6289063610330636</v>
          </cell>
          <cell r="F759">
            <v>7.3888615585997055</v>
          </cell>
          <cell r="G759">
            <v>7.8016585741222935</v>
          </cell>
          <cell r="H759">
            <v>7.7793195835579265</v>
          </cell>
          <cell r="I759">
            <v>7.1218061521016516</v>
          </cell>
          <cell r="J759">
            <v>9.4557385173283421</v>
          </cell>
          <cell r="K759">
            <v>9.9432042561519065</v>
          </cell>
          <cell r="L759">
            <v>9.8677599202951054</v>
          </cell>
          <cell r="M759">
            <v>9.3843799588071608</v>
          </cell>
          <cell r="N759">
            <v>8.2912630484340273</v>
          </cell>
          <cell r="O759">
            <v>8.0238389271293933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7.7403393651949761</v>
          </cell>
          <cell r="E760">
            <v>8.2914012716847125</v>
          </cell>
          <cell r="F760">
            <v>8.0273464316091108</v>
          </cell>
          <cell r="G760">
            <v>8.4702509649940669</v>
          </cell>
          <cell r="H760">
            <v>8.4404577387378481</v>
          </cell>
          <cell r="I760">
            <v>7.7219995218043103</v>
          </cell>
          <cell r="J760">
            <v>10.245909084907286</v>
          </cell>
          <cell r="K760">
            <v>10.767057024445926</v>
          </cell>
          <cell r="L760">
            <v>10.685361683043373</v>
          </cell>
          <cell r="M760">
            <v>10.161930857754342</v>
          </cell>
          <cell r="N760">
            <v>8.9782428025590733</v>
          </cell>
          <cell r="O760">
            <v>8.6886610249326157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0.79547232250957001</v>
          </cell>
          <cell r="E761">
            <v>1.48925693611919E-8</v>
          </cell>
          <cell r="F761">
            <v>1.6739090082714101E-8</v>
          </cell>
          <cell r="G761">
            <v>1.88337624879035E-8</v>
          </cell>
          <cell r="H761">
            <v>2.54378750138205E-8</v>
          </cell>
          <cell r="I761">
            <v>3.0719326094570299E-8</v>
          </cell>
          <cell r="J761">
            <v>3.9384692077009998E-8</v>
          </cell>
          <cell r="K761">
            <v>6.4099209522018598E-8</v>
          </cell>
          <cell r="L761">
            <v>6.56948853833858E-8</v>
          </cell>
          <cell r="M761">
            <v>3.1725566057195402E-7</v>
          </cell>
          <cell r="N761">
            <v>1.9829505290074399E-7</v>
          </cell>
          <cell r="O761">
            <v>9.8101103725853301E-7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0.79547232250957001</v>
          </cell>
          <cell r="E762">
            <v>0.79547233740213996</v>
          </cell>
          <cell r="F762">
            <v>0.79547235414122996</v>
          </cell>
          <cell r="G762">
            <v>0.79547237297499196</v>
          </cell>
          <cell r="H762">
            <v>0.79547239841286699</v>
          </cell>
          <cell r="I762">
            <v>0.79547242913219296</v>
          </cell>
          <cell r="J762">
            <v>0.79547246851688502</v>
          </cell>
          <cell r="K762">
            <v>0.79547253261609496</v>
          </cell>
          <cell r="L762">
            <v>0.79547259831098005</v>
          </cell>
          <cell r="M762">
            <v>0.79547291556664101</v>
          </cell>
          <cell r="N762">
            <v>0.79547311386169395</v>
          </cell>
          <cell r="O762">
            <v>0.79547409487273102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5.8872955335473971E-4</v>
          </cell>
          <cell r="H763">
            <v>1.8794699609643535</v>
          </cell>
          <cell r="I763">
            <v>1.6300419104317516</v>
          </cell>
          <cell r="J763">
            <v>6.5163083676211029</v>
          </cell>
          <cell r="K763">
            <v>11.702886628714355</v>
          </cell>
          <cell r="L763">
            <v>17.204917648498494</v>
          </cell>
          <cell r="M763">
            <v>18.32257706672052</v>
          </cell>
          <cell r="N763">
            <v>18.327070692630745</v>
          </cell>
          <cell r="O763">
            <v>18.242023009288335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5.9321472353006757E-4</v>
          </cell>
          <cell r="H764">
            <v>1.8937884923958193</v>
          </cell>
          <cell r="I764">
            <v>1.6424602021915979</v>
          </cell>
          <cell r="J764">
            <v>6.5659521332128774</v>
          </cell>
          <cell r="K764">
            <v>11.792043759986697</v>
          </cell>
          <cell r="L764">
            <v>17.335991386968551</v>
          </cell>
          <cell r="M764">
            <v>18.462165568310983</v>
          </cell>
          <cell r="N764">
            <v>18.466693428406984</v>
          </cell>
          <cell r="O764">
            <v>18.38099781881283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1.06818909788009E-4</v>
          </cell>
          <cell r="H765">
            <v>7.4186617132877594E-2</v>
          </cell>
          <cell r="I765">
            <v>2.7672553510623599E-6</v>
          </cell>
          <cell r="J765">
            <v>0.16839693692490501</v>
          </cell>
          <cell r="K765">
            <v>0.191920604632729</v>
          </cell>
          <cell r="L765">
            <v>0.21647764721391899</v>
          </cell>
          <cell r="M765">
            <v>4.2222749705557103E-2</v>
          </cell>
          <cell r="N765">
            <v>2.44301161553233E-5</v>
          </cell>
          <cell r="O765">
            <v>2.5719394733100597E-4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1.06818909788009E-4</v>
          </cell>
          <cell r="H766">
            <v>7.4293436042665598E-2</v>
          </cell>
          <cell r="I766">
            <v>7.42962032980167E-2</v>
          </cell>
          <cell r="J766">
            <v>0.24269314022292199</v>
          </cell>
          <cell r="K766">
            <v>0.43461374485565102</v>
          </cell>
          <cell r="L766">
            <v>0.65109139206957001</v>
          </cell>
          <cell r="M766">
            <v>0.69331414177512696</v>
          </cell>
          <cell r="N766">
            <v>0.69330470883449202</v>
          </cell>
          <cell r="O766">
            <v>0.69348894692882501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D767">
            <v>5.2910037775824972E-6</v>
          </cell>
          <cell r="E767">
            <v>4.7049120349476798E-6</v>
          </cell>
          <cell r="F767">
            <v>1.5918358334247438E-6</v>
          </cell>
          <cell r="G767">
            <v>5.988940883762656E-4</v>
          </cell>
          <cell r="H767">
            <v>9.1263540728895676E-4</v>
          </cell>
          <cell r="I767">
            <v>6.310148742255591E-3</v>
          </cell>
          <cell r="J767">
            <v>8.8916368493834105E-3</v>
          </cell>
          <cell r="K767">
            <v>3.3033104665996542E-3</v>
          </cell>
          <cell r="L767">
            <v>3.0426736035490602E-3</v>
          </cell>
          <cell r="M767">
            <v>5.4492188250410654E-3</v>
          </cell>
          <cell r="N767">
            <v>2.4763365506190907E-3</v>
          </cell>
          <cell r="O767">
            <v>4.1286762686204683E-3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D768">
            <v>3.5972895231738455E-6</v>
          </cell>
          <cell r="E768">
            <v>8.7308363287287397E-6</v>
          </cell>
          <cell r="F768">
            <v>7.6810664712251795E-6</v>
          </cell>
          <cell r="G768">
            <v>1.392903789796459E-4</v>
          </cell>
          <cell r="H768">
            <v>7.5842021848374126E-5</v>
          </cell>
          <cell r="I768">
            <v>5.5605448544345816E-4</v>
          </cell>
          <cell r="J768">
            <v>9.9649821412445695E-6</v>
          </cell>
          <cell r="K768">
            <v>1.1981661466345006E-3</v>
          </cell>
          <cell r="L768">
            <v>3.5744022242961901E-6</v>
          </cell>
          <cell r="M768">
            <v>3.2681831969573692E-5</v>
          </cell>
          <cell r="N768">
            <v>4.4962851377980103E-6</v>
          </cell>
          <cell r="O768">
            <v>6.3358663853348743E-5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H769">
            <v>1.8739868995524022E-7</v>
          </cell>
          <cell r="I769">
            <v>1.0794864586595278E-5</v>
          </cell>
          <cell r="J769">
            <v>1.2996840133075754E-5</v>
          </cell>
          <cell r="K769">
            <v>8.2901757875777267E-6</v>
          </cell>
          <cell r="L769">
            <v>6.4079545851508771E-6</v>
          </cell>
          <cell r="M769">
            <v>1.3047962729689382E-5</v>
          </cell>
          <cell r="N769">
            <v>6.6330111675813537E-6</v>
          </cell>
          <cell r="O769">
            <v>1.2942784855192186E-5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D770">
            <v>8.8882933007563326E-6</v>
          </cell>
          <cell r="E770">
            <v>1.3676410666696513E-5</v>
          </cell>
          <cell r="F770">
            <v>9.5828619070856344E-6</v>
          </cell>
          <cell r="G770">
            <v>7.3869598759895264E-4</v>
          </cell>
          <cell r="H770">
            <v>9.8948152041412169E-4</v>
          </cell>
          <cell r="I770">
            <v>6.8774405824581194E-3</v>
          </cell>
          <cell r="J770">
            <v>8.9149990976217543E-3</v>
          </cell>
          <cell r="K770">
            <v>4.5101438469348906E-3</v>
          </cell>
          <cell r="L770">
            <v>3.0530069867112956E-3</v>
          </cell>
          <cell r="M770">
            <v>5.4953779541939245E-3</v>
          </cell>
          <cell r="N770">
            <v>2.4878778667146279E-3</v>
          </cell>
          <cell r="O770">
            <v>4.2052675521367759E-3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2.6568772463896509E-2</v>
          </cell>
          <cell r="F771">
            <v>9.4676758719170862E-2</v>
          </cell>
          <cell r="G771">
            <v>0.10779775404616168</v>
          </cell>
          <cell r="H771">
            <v>0.23213849785823512</v>
          </cell>
          <cell r="I771">
            <v>0.15304340226283958</v>
          </cell>
          <cell r="J771">
            <v>0.16174657077404969</v>
          </cell>
          <cell r="K771">
            <v>0.16028172022984616</v>
          </cell>
          <cell r="L771">
            <v>0.15752632742167755</v>
          </cell>
          <cell r="M771">
            <v>0.15681617321426006</v>
          </cell>
          <cell r="N771">
            <v>0.15685677359229544</v>
          </cell>
          <cell r="O771">
            <v>9.7260211295382218E-2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2.6568772463896509E-2</v>
          </cell>
          <cell r="F772">
            <v>9.4676758719170862E-2</v>
          </cell>
          <cell r="G772">
            <v>0.10779775404616168</v>
          </cell>
          <cell r="H772">
            <v>0.23213849785823512</v>
          </cell>
          <cell r="I772">
            <v>0.15304340226283958</v>
          </cell>
          <cell r="J772">
            <v>0.16174657077404969</v>
          </cell>
          <cell r="K772">
            <v>0.16028172022984616</v>
          </cell>
          <cell r="L772">
            <v>0.15752632742167755</v>
          </cell>
          <cell r="M772">
            <v>0.15681617321426006</v>
          </cell>
          <cell r="N772">
            <v>0.15685677359229544</v>
          </cell>
          <cell r="O772">
            <v>9.7260211295382218E-2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3.6901072866522909E-2</v>
          </cell>
          <cell r="F773">
            <v>0.13149549822107073</v>
          </cell>
          <cell r="G773">
            <v>0.14971910284189122</v>
          </cell>
          <cell r="H773">
            <v>0.32241458035865983</v>
          </cell>
          <cell r="I773">
            <v>0.21256028092061055</v>
          </cell>
          <cell r="J773">
            <v>0.22464801496395784</v>
          </cell>
          <cell r="K773">
            <v>0.22261350031923083</v>
          </cell>
          <cell r="L773">
            <v>0.21878656586344103</v>
          </cell>
          <cell r="M773">
            <v>0.21780024057536115</v>
          </cell>
          <cell r="N773">
            <v>0.21785662998929939</v>
          </cell>
          <cell r="O773">
            <v>0.13508362679914179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1.9478868444895E-3</v>
          </cell>
          <cell r="F774">
            <v>6.0700251099745101E-3</v>
          </cell>
          <cell r="H774">
            <v>9.9153411044555703E-3</v>
          </cell>
          <cell r="J774">
            <v>1.1684602294274401E-2</v>
          </cell>
          <cell r="L774">
            <v>1.57192667372552E-3</v>
          </cell>
          <cell r="M774">
            <v>9.9104843988193497E-3</v>
          </cell>
          <cell r="N774">
            <v>4.5736141186666901E-4</v>
          </cell>
          <cell r="O774">
            <v>4.7913480989423804E-7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1.9478868444895E-3</v>
          </cell>
          <cell r="F775">
            <v>8.0177829844749592E-3</v>
          </cell>
          <cell r="G775">
            <v>8.0176561156837453E-3</v>
          </cell>
          <cell r="H775">
            <v>1.6982994839130256E-2</v>
          </cell>
          <cell r="I775">
            <v>1.1189896144931821E-2</v>
          </cell>
          <cell r="J775">
            <v>1.3456127082063171E-2</v>
          </cell>
          <cell r="K775">
            <v>1.1684571305150817E-2</v>
          </cell>
          <cell r="L775">
            <v>1.1708231897812418E-2</v>
          </cell>
          <cell r="M775">
            <v>1.1482333020289164E-2</v>
          </cell>
          <cell r="N775">
            <v>1.1441258065201359E-2</v>
          </cell>
          <cell r="O775">
            <v>1.0366591006449278E-2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1.0548277423845268E-3</v>
          </cell>
          <cell r="F776">
            <v>4.2970014832751438E-3</v>
          </cell>
          <cell r="G776">
            <v>4.2478470383469288E-3</v>
          </cell>
          <cell r="H776">
            <v>4.29626481288634E-3</v>
          </cell>
          <cell r="I776">
            <v>2.6434297046367501E-3</v>
          </cell>
          <cell r="L776">
            <v>4.4661525925670874E-4</v>
          </cell>
          <cell r="M776">
            <v>1.639066646822432E-3</v>
          </cell>
          <cell r="N776">
            <v>7.338016643089971E-4</v>
          </cell>
          <cell r="O776">
            <v>1.4202230879953625E-3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1.0547118422197155E-3</v>
          </cell>
          <cell r="F777">
            <v>4.2925865050912658E-3</v>
          </cell>
          <cell r="G777">
            <v>4.2438121679502297E-3</v>
          </cell>
          <cell r="H777">
            <v>4.2936182163290952E-3</v>
          </cell>
          <cell r="I777">
            <v>2.6417964679190408E-3</v>
          </cell>
          <cell r="L777">
            <v>4.4711219311754441E-4</v>
          </cell>
          <cell r="M777">
            <v>1.6403080831293808E-3</v>
          </cell>
          <cell r="N777">
            <v>7.3495123906033334E-4</v>
          </cell>
          <cell r="O777">
            <v>1.4288459560054488E-3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2.1095395846042419E-3</v>
          </cell>
          <cell r="F778">
            <v>8.5878643353677168E-3</v>
          </cell>
          <cell r="G778">
            <v>8.4905128968657036E-3</v>
          </cell>
          <cell r="H778">
            <v>8.5880667406007319E-3</v>
          </cell>
          <cell r="I778">
            <v>5.2823343823743358E-3</v>
          </cell>
          <cell r="L778">
            <v>8.9372745237425338E-4</v>
          </cell>
          <cell r="M778">
            <v>3.2793747299518093E-3</v>
          </cell>
          <cell r="N778">
            <v>1.4687529033693299E-3</v>
          </cell>
          <cell r="O778">
            <v>2.8490690440008113E-3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4514.4827230382198</v>
          </cell>
          <cell r="E779">
            <v>3846.5255802286201</v>
          </cell>
          <cell r="F779">
            <v>3739.3919015956199</v>
          </cell>
          <cell r="G779">
            <v>3096.4489347860199</v>
          </cell>
          <cell r="H779">
            <v>1588.5879856483</v>
          </cell>
          <cell r="I779">
            <v>823.43065269501301</v>
          </cell>
          <cell r="J779">
            <v>353.32108236662901</v>
          </cell>
          <cell r="L779">
            <v>1.3655744517097499E-2</v>
          </cell>
          <cell r="M779">
            <v>1.48806146659121E-2</v>
          </cell>
          <cell r="N779">
            <v>1.30396207149E-2</v>
          </cell>
          <cell r="O779">
            <v>2.4680622543917199E-2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60.231826328439979</v>
          </cell>
          <cell r="E780">
            <v>51.320001632503882</v>
          </cell>
          <cell r="F780">
            <v>49.890668772348675</v>
          </cell>
          <cell r="G780">
            <v>41.312818757469898</v>
          </cell>
          <cell r="H780">
            <v>21.195221036094473</v>
          </cell>
          <cell r="I780">
            <v>10.986291292573151</v>
          </cell>
          <cell r="J780">
            <v>4.7142833813004357</v>
          </cell>
          <cell r="K780">
            <v>4.7139754397778635</v>
          </cell>
          <cell r="L780">
            <v>4.7137644881682075</v>
          </cell>
          <cell r="M780">
            <v>3.1761501349844159</v>
          </cell>
          <cell r="N780">
            <v>3.1760821714490137</v>
          </cell>
          <cell r="O780">
            <v>0.63779913533107335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61.254853772567387</v>
          </cell>
          <cell r="E781">
            <v>52.191663232410036</v>
          </cell>
          <cell r="F781">
            <v>50.738017660727422</v>
          </cell>
          <cell r="G781">
            <v>42.014232493704455</v>
          </cell>
          <cell r="H781">
            <v>21.554789493192715</v>
          </cell>
          <cell r="I781">
            <v>11.172736128833275</v>
          </cell>
          <cell r="J781">
            <v>4.7940445368606301</v>
          </cell>
          <cell r="L781">
            <v>1.852882566770357E-4</v>
          </cell>
          <cell r="M781">
            <v>2.019079330517244E-4</v>
          </cell>
          <cell r="N781">
            <v>1.769283679090907E-4</v>
          </cell>
          <cell r="O781">
            <v>3.348795460504368E-4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3.5744411726933453E-5</v>
          </cell>
          <cell r="G782">
            <v>2.7755487898183139E-4</v>
          </cell>
          <cell r="H782">
            <v>4.2882252770405741E-4</v>
          </cell>
          <cell r="I782">
            <v>1.5553121211160187E-4</v>
          </cell>
          <cell r="J782">
            <v>3.102057505125226E-4</v>
          </cell>
          <cell r="K782">
            <v>4.7940407258372888</v>
          </cell>
          <cell r="L782">
            <v>4.7936417372520186</v>
          </cell>
          <cell r="M782">
            <v>3.2298946460951932</v>
          </cell>
          <cell r="N782">
            <v>3.2298504935969468</v>
          </cell>
          <cell r="O782">
            <v>0.64829722315859883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1.4243089639242121</v>
          </cell>
          <cell r="E783">
            <v>1.5427982322846359</v>
          </cell>
          <cell r="F783">
            <v>1.3886364022370039</v>
          </cell>
          <cell r="G783">
            <v>1.1579112850785604</v>
          </cell>
          <cell r="H783">
            <v>0.94668346842132067</v>
          </cell>
          <cell r="I783">
            <v>1.199298485497603</v>
          </cell>
          <cell r="J783">
            <v>1.111157867791341</v>
          </cell>
          <cell r="K783">
            <v>1.4897130954306108</v>
          </cell>
          <cell r="L783">
            <v>2.0781159247800374</v>
          </cell>
          <cell r="M783">
            <v>2.0102291629427729</v>
          </cell>
          <cell r="N783">
            <v>2.1003369374581808</v>
          </cell>
          <cell r="O783">
            <v>1.882269383921287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3.5522506777000577E-2</v>
          </cell>
          <cell r="F784">
            <v>9.2166889189756129E-2</v>
          </cell>
          <cell r="G784">
            <v>0.16532776917422595</v>
          </cell>
          <cell r="H784">
            <v>0.21772688035720095</v>
          </cell>
          <cell r="I784">
            <v>0.35293907513476397</v>
          </cell>
          <cell r="J784">
            <v>0.43642537574507412</v>
          </cell>
          <cell r="K784">
            <v>0.75924551419226449</v>
          </cell>
          <cell r="L784">
            <v>1.3503455737108885</v>
          </cell>
          <cell r="M784">
            <v>1.9079444014569455</v>
          </cell>
          <cell r="N784">
            <v>2.6347248796747009</v>
          </cell>
          <cell r="O784">
            <v>3.0350316892708209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1.4243089639242121</v>
          </cell>
          <cell r="E785">
            <v>1.5783207390616363</v>
          </cell>
          <cell r="F785">
            <v>1.4808032914267615</v>
          </cell>
          <cell r="G785">
            <v>1.323239054252787</v>
          </cell>
          <cell r="H785">
            <v>1.1644103487785236</v>
          </cell>
          <cell r="I785">
            <v>1.5522375606323675</v>
          </cell>
          <cell r="J785">
            <v>1.5475832435364141</v>
          </cell>
          <cell r="K785">
            <v>2.2489586096228762</v>
          </cell>
          <cell r="L785">
            <v>3.4284614984909272</v>
          </cell>
          <cell r="M785">
            <v>3.9181735643997198</v>
          </cell>
          <cell r="N785">
            <v>4.7350618171328795</v>
          </cell>
          <cell r="O785">
            <v>4.9173010731920996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5.0896236428547739E-4</v>
          </cell>
          <cell r="H786">
            <v>1.8353305098000438E-3</v>
          </cell>
          <cell r="I786">
            <v>4.0664367028050916E-3</v>
          </cell>
          <cell r="J786">
            <v>3.490547102200421E-3</v>
          </cell>
          <cell r="K786">
            <v>4.1389961642720558E-3</v>
          </cell>
          <cell r="L786">
            <v>3.9113633863954852E-3</v>
          </cell>
          <cell r="M786">
            <v>5.7826462532471505E-3</v>
          </cell>
          <cell r="N786">
            <v>3.781056799462678E-3</v>
          </cell>
          <cell r="O786">
            <v>8.7230357555263278E-3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H787">
            <v>1.2673923979716711E-6</v>
          </cell>
          <cell r="I787">
            <v>5.2975382547831478E-6</v>
          </cell>
          <cell r="J787">
            <v>4.9368830795272266E-6</v>
          </cell>
          <cell r="K787">
            <v>6.9470886081850328E-6</v>
          </cell>
          <cell r="L787">
            <v>7.7795679456493381E-6</v>
          </cell>
          <cell r="M787">
            <v>1.4551299183307233E-5</v>
          </cell>
          <cell r="N787">
            <v>1.0824777952789899E-5</v>
          </cell>
          <cell r="O787">
            <v>2.915456361795853E-5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5.0932661581788057E-4</v>
          </cell>
          <cell r="H788">
            <v>1.8372101264585014E-3</v>
          </cell>
          <cell r="I788">
            <v>4.0726680525828849E-3</v>
          </cell>
          <cell r="J788">
            <v>3.4962218115712892E-3</v>
          </cell>
          <cell r="K788">
            <v>4.1466241793681937E-3</v>
          </cell>
          <cell r="L788">
            <v>3.9196332305978876E-3</v>
          </cell>
          <cell r="M788">
            <v>5.7974788707217404E-3</v>
          </cell>
          <cell r="N788">
            <v>3.7921483591243314E-3</v>
          </cell>
          <cell r="O788">
            <v>8.7521903191442943E-3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0.26055765863526031</v>
          </cell>
          <cell r="E789">
            <v>0.31290251477196834</v>
          </cell>
          <cell r="F789">
            <v>0.37678921327993858</v>
          </cell>
          <cell r="G789">
            <v>0.67949937674574212</v>
          </cell>
          <cell r="H789">
            <v>0.71691557735246669</v>
          </cell>
          <cell r="I789">
            <v>0.48890947215143876</v>
          </cell>
          <cell r="L789">
            <v>9.3704717340793264E-4</v>
          </cell>
          <cell r="M789">
            <v>1.2630025521795272E-3</v>
          </cell>
          <cell r="N789">
            <v>9.3541219491846553E-4</v>
          </cell>
          <cell r="O789">
            <v>1.872944003806429E-3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0.33384256416598429</v>
          </cell>
          <cell r="E790">
            <v>0.31296986267231247</v>
          </cell>
          <cell r="F790">
            <v>0.3743208541406714</v>
          </cell>
          <cell r="G790">
            <v>0.67436727358645299</v>
          </cell>
          <cell r="H790">
            <v>0.71061744348036548</v>
          </cell>
          <cell r="I790">
            <v>0.48863895424956244</v>
          </cell>
          <cell r="L790">
            <v>9.3697069246233234E-4</v>
          </cell>
          <cell r="M790">
            <v>1.2631300122205756E-3</v>
          </cell>
          <cell r="N790">
            <v>9.3545512054226396E-4</v>
          </cell>
          <cell r="O790">
            <v>1.8735157824774262E-3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0.59440022280124449</v>
          </cell>
          <cell r="E791">
            <v>0.62587237744428026</v>
          </cell>
          <cell r="F791">
            <v>0.75110850054177902</v>
          </cell>
          <cell r="G791">
            <v>1.3538655552253236</v>
          </cell>
          <cell r="H791">
            <v>1.427531439658938</v>
          </cell>
          <cell r="I791">
            <v>0.97754766982263752</v>
          </cell>
          <cell r="L791">
            <v>1.8740178658702661E-3</v>
          </cell>
          <cell r="M791">
            <v>2.5261325644001047E-3</v>
          </cell>
          <cell r="N791">
            <v>1.8708673154607294E-3</v>
          </cell>
          <cell r="O791">
            <v>3.746459786283855E-3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2.0330040199571484</v>
          </cell>
          <cell r="E792">
            <v>3.7887237873777377</v>
          </cell>
          <cell r="F792">
            <v>3.9177537589710751</v>
          </cell>
          <cell r="G792">
            <v>3.1650158228598761</v>
          </cell>
          <cell r="H792">
            <v>3.1208218792603502</v>
          </cell>
          <cell r="I792">
            <v>2.9316209445139734</v>
          </cell>
          <cell r="J792">
            <v>3.7434671330343283</v>
          </cell>
          <cell r="K792">
            <v>3.7144468598033713</v>
          </cell>
          <cell r="L792">
            <v>3.5779658509046324</v>
          </cell>
          <cell r="M792">
            <v>3.4413178797492883</v>
          </cell>
          <cell r="N792">
            <v>3.4429171105295064</v>
          </cell>
          <cell r="O792">
            <v>2.2778823424537245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2.0330040199571484</v>
          </cell>
          <cell r="E793">
            <v>3.7887237873777377</v>
          </cell>
          <cell r="F793">
            <v>3.9177537589710751</v>
          </cell>
          <cell r="G793">
            <v>3.1650158228598761</v>
          </cell>
          <cell r="H793">
            <v>3.1208218792603502</v>
          </cell>
          <cell r="I793">
            <v>2.9316209445139734</v>
          </cell>
          <cell r="J793">
            <v>3.7434671330343283</v>
          </cell>
          <cell r="K793">
            <v>3.7144468598033713</v>
          </cell>
          <cell r="L793">
            <v>3.5779658509046324</v>
          </cell>
          <cell r="M793">
            <v>3.4413178797492883</v>
          </cell>
          <cell r="N793">
            <v>3.4429171105295064</v>
          </cell>
          <cell r="O793">
            <v>2.2778823424537245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2.0535394140981311</v>
          </cell>
          <cell r="E794">
            <v>3.8269937246239758</v>
          </cell>
          <cell r="F794">
            <v>3.9573270292637144</v>
          </cell>
          <cell r="G794">
            <v>3.196985679656438</v>
          </cell>
          <cell r="H794">
            <v>3.1523453325862141</v>
          </cell>
          <cell r="I794">
            <v>2.9612332772868437</v>
          </cell>
          <cell r="J794">
            <v>3.7812799323579074</v>
          </cell>
          <cell r="K794">
            <v>3.7519665250539096</v>
          </cell>
          <cell r="L794">
            <v>3.614106920105689</v>
          </cell>
          <cell r="M794">
            <v>3.4760786664134233</v>
          </cell>
          <cell r="N794">
            <v>3.4776940510399075</v>
          </cell>
          <cell r="O794">
            <v>2.3008912550037643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E795">
            <v>1.6799451561046499E-8</v>
          </cell>
          <cell r="F795">
            <v>1.83314877535281E-8</v>
          </cell>
          <cell r="G795">
            <v>1.62664422681099E-8</v>
          </cell>
          <cell r="H795">
            <v>2.7767187908681501E-8</v>
          </cell>
          <cell r="I795">
            <v>3.4143681565085999E-8</v>
          </cell>
          <cell r="J795">
            <v>4.59935493407301E-8</v>
          </cell>
          <cell r="K795">
            <v>6.5337229841965806E-8</v>
          </cell>
          <cell r="L795">
            <v>7.1564828346197404E-8</v>
          </cell>
          <cell r="M795">
            <v>1.1066782468301599E-7</v>
          </cell>
          <cell r="N795">
            <v>1.6693001468055399E-7</v>
          </cell>
          <cell r="O795">
            <v>6.1840213532638E-7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0.31562546711168799</v>
          </cell>
          <cell r="E796">
            <v>0.31562548391113954</v>
          </cell>
          <cell r="F796">
            <v>0.31562550224262731</v>
          </cell>
          <cell r="G796">
            <v>0.31562551850906956</v>
          </cell>
          <cell r="H796">
            <v>0.3156255462762575</v>
          </cell>
          <cell r="I796">
            <v>0.31562558041993904</v>
          </cell>
          <cell r="J796">
            <v>0.3156256264134884</v>
          </cell>
          <cell r="K796">
            <v>0.31562569175071825</v>
          </cell>
          <cell r="L796">
            <v>0.31562576331554659</v>
          </cell>
          <cell r="M796">
            <v>0.31562587398337127</v>
          </cell>
          <cell r="N796">
            <v>0.31562604091338592</v>
          </cell>
          <cell r="O796">
            <v>0.31562665931552125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3.5166490540649065</v>
          </cell>
          <cell r="E797">
            <v>4.8477990795272046</v>
          </cell>
          <cell r="F797">
            <v>11.917463335926561</v>
          </cell>
          <cell r="G797">
            <v>14.047113551820669</v>
          </cell>
          <cell r="H797">
            <v>16.919254179023412</v>
          </cell>
          <cell r="I797">
            <v>18.045717300021693</v>
          </cell>
          <cell r="J797">
            <v>21.29123712551862</v>
          </cell>
          <cell r="K797">
            <v>22.174044407043578</v>
          </cell>
          <cell r="L797">
            <v>23.187737048535222</v>
          </cell>
          <cell r="M797">
            <v>24.046559344946175</v>
          </cell>
          <cell r="N797">
            <v>25.411997179428568</v>
          </cell>
          <cell r="O797">
            <v>26.368302323150676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1.3049456426246974E-3</v>
          </cell>
          <cell r="E798">
            <v>8.2359280565848225E-4</v>
          </cell>
          <cell r="F798">
            <v>9.3332532889692042E-3</v>
          </cell>
          <cell r="G798">
            <v>6.9415279863665816E-2</v>
          </cell>
          <cell r="H798">
            <v>2.8652490344488322</v>
          </cell>
          <cell r="I798">
            <v>2.7480397639658283</v>
          </cell>
          <cell r="J798">
            <v>0.56317473181330013</v>
          </cell>
          <cell r="K798">
            <v>0.69943956913132854</v>
          </cell>
          <cell r="L798">
            <v>0.83929185553542263</v>
          </cell>
          <cell r="M798">
            <v>1.1509459676648928</v>
          </cell>
          <cell r="N798">
            <v>1.0725185992352089</v>
          </cell>
          <cell r="O798">
            <v>1.3993123019060016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4.8486222475192911</v>
          </cell>
          <cell r="F799">
            <v>11.92679658921552</v>
          </cell>
          <cell r="G799">
            <v>14.116528831684338</v>
          </cell>
          <cell r="H799">
            <v>19.784503213472227</v>
          </cell>
          <cell r="I799">
            <v>20.793757063987506</v>
          </cell>
          <cell r="J799">
            <v>21.854411857331922</v>
          </cell>
          <cell r="K799">
            <v>22.873483976174906</v>
          </cell>
          <cell r="L799">
            <v>24.027028904070644</v>
          </cell>
          <cell r="M799">
            <v>25.19750531261106</v>
          </cell>
          <cell r="N799">
            <v>26.484515778663759</v>
          </cell>
          <cell r="O799">
            <v>27.767614625056677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8.5743684672499203</v>
          </cell>
          <cell r="E800">
            <v>9.5939116138108353</v>
          </cell>
          <cell r="F800">
            <v>9.4663228980908993</v>
          </cell>
          <cell r="G800">
            <v>7.5477111573814533</v>
          </cell>
          <cell r="H800">
            <v>7.2353889913887786</v>
          </cell>
          <cell r="I800">
            <v>5.7840951768009807</v>
          </cell>
          <cell r="J800">
            <v>4.4215627827620221</v>
          </cell>
          <cell r="K800">
            <v>2.536088932873362</v>
          </cell>
          <cell r="L800">
            <v>0.58753676368712615</v>
          </cell>
          <cell r="M800">
            <v>0.576198697164232</v>
          </cell>
          <cell r="N800">
            <v>0.57517594891911661</v>
          </cell>
          <cell r="O800">
            <v>0.57934530631164849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8.5743684672499203</v>
          </cell>
          <cell r="E801">
            <v>9.5939116138108353</v>
          </cell>
          <cell r="F801">
            <v>9.4663228980908993</v>
          </cell>
          <cell r="G801">
            <v>7.5477111573814533</v>
          </cell>
          <cell r="H801">
            <v>7.2353889913887786</v>
          </cell>
          <cell r="I801">
            <v>5.7840951768009807</v>
          </cell>
          <cell r="J801">
            <v>4.4215627827620221</v>
          </cell>
          <cell r="K801">
            <v>2.536088932873362</v>
          </cell>
          <cell r="L801">
            <v>0.58753676368712615</v>
          </cell>
          <cell r="M801">
            <v>0.576198697164232</v>
          </cell>
          <cell r="N801">
            <v>0.57517594891911661</v>
          </cell>
          <cell r="O801">
            <v>0.57934530631164849</v>
          </cell>
        </row>
        <row r="802">
          <cell r="A802" t="str">
            <v>ITOT-PROCESSCO2CCS</v>
          </cell>
          <cell r="B802" t="str">
            <v>VAR_fout</v>
          </cell>
          <cell r="C802" t="str">
            <v>CO2_O</v>
          </cell>
          <cell r="I802">
            <v>3.4229164592414013E-2</v>
          </cell>
          <cell r="J802">
            <v>882.48961824151854</v>
          </cell>
          <cell r="K802">
            <v>1031.8772135799616</v>
          </cell>
          <cell r="L802">
            <v>1031.8785628494645</v>
          </cell>
          <cell r="M802">
            <v>1031.8797484815116</v>
          </cell>
          <cell r="N802">
            <v>1031.8801096544662</v>
          </cell>
          <cell r="O802">
            <v>1031.8808627705112</v>
          </cell>
        </row>
        <row r="803">
          <cell r="A803" t="str">
            <v>ITOT-PROCESSCO2CCS</v>
          </cell>
          <cell r="B803" t="str">
            <v>VAR_fout</v>
          </cell>
          <cell r="C803" t="str">
            <v>CO2</v>
          </cell>
          <cell r="I803">
            <v>-3.4229164592413999E-2</v>
          </cell>
          <cell r="J803">
            <v>-882.489618241519</v>
          </cell>
          <cell r="K803">
            <v>-1031.87721357996</v>
          </cell>
          <cell r="L803">
            <v>-1031.87856284947</v>
          </cell>
          <cell r="M803">
            <v>-1031.87974848151</v>
          </cell>
          <cell r="N803">
            <v>-1031.8801096544701</v>
          </cell>
          <cell r="O803">
            <v>-1031.88086277051</v>
          </cell>
        </row>
        <row r="804">
          <cell r="A804" t="str">
            <v>ITOT-PROCESSCO2CCS</v>
          </cell>
          <cell r="B804" t="str">
            <v>VAR_fin</v>
          </cell>
          <cell r="C804" t="str">
            <v>ITOT_ELC</v>
          </cell>
          <cell r="I804">
            <v>7.2485289725112033E-5</v>
          </cell>
          <cell r="J804">
            <v>1.8688015445114514</v>
          </cell>
          <cell r="K804">
            <v>2.1851517464046268</v>
          </cell>
          <cell r="L804">
            <v>2.1851546036812186</v>
          </cell>
          <cell r="M804">
            <v>2.1851571144314388</v>
          </cell>
          <cell r="N804">
            <v>2.1851578792682806</v>
          </cell>
          <cell r="O804">
            <v>2.1851594741022589</v>
          </cell>
        </row>
        <row r="805">
          <cell r="A805" t="str">
            <v>ITOT-PROCESSCO2CCS</v>
          </cell>
          <cell r="B805" t="str">
            <v>VAR_fin</v>
          </cell>
          <cell r="C805" t="str">
            <v>ITOT_LTH_DH</v>
          </cell>
          <cell r="I805">
            <v>2.8188723781987979E-5</v>
          </cell>
          <cell r="J805">
            <v>0.72675615619889822</v>
          </cell>
          <cell r="K805">
            <v>0.84978123471291034</v>
          </cell>
          <cell r="L805">
            <v>0.84978234587602974</v>
          </cell>
          <cell r="M805">
            <v>0.84978332227889197</v>
          </cell>
          <cell r="N805">
            <v>0.84978361971544258</v>
          </cell>
          <cell r="O805">
            <v>0.84978423992865559</v>
          </cell>
        </row>
        <row r="806">
          <cell r="A806" t="str">
            <v>ITOT-PROCESSCO2CCS</v>
          </cell>
          <cell r="B806" t="str">
            <v>VAR_ncap</v>
          </cell>
          <cell r="C806" t="str">
            <v>-</v>
          </cell>
          <cell r="I806">
            <v>9.48188316970211E-2</v>
          </cell>
          <cell r="J806">
            <v>1794.59369459456</v>
          </cell>
          <cell r="K806">
            <v>313.08769550506202</v>
          </cell>
          <cell r="L806">
            <v>7.2194095854389599E-3</v>
          </cell>
          <cell r="M806">
            <v>20.264025036508102</v>
          </cell>
          <cell r="N806">
            <v>300.876055693539</v>
          </cell>
          <cell r="O806">
            <v>1575.6021366831501</v>
          </cell>
        </row>
        <row r="807">
          <cell r="A807" t="str">
            <v>ITOT-PROCESSCO2CCS</v>
          </cell>
          <cell r="B807" t="str">
            <v>VAR_cap</v>
          </cell>
          <cell r="C807" t="str">
            <v>-</v>
          </cell>
          <cell r="I807">
            <v>9.48188316970211E-2</v>
          </cell>
          <cell r="J807">
            <v>1794.68851342625</v>
          </cell>
          <cell r="K807">
            <v>2107.7762089313201</v>
          </cell>
          <cell r="L807">
            <v>2107.7834283409002</v>
          </cell>
          <cell r="M807">
            <v>2128.04745337741</v>
          </cell>
          <cell r="N807">
            <v>2147.8851016231301</v>
          </cell>
          <cell r="O807">
            <v>2209.8371323278402</v>
          </cell>
        </row>
        <row r="808">
          <cell r="A808" t="str">
            <v>D-RSH2R</v>
          </cell>
          <cell r="B808" t="str">
            <v>VAR_fout</v>
          </cell>
          <cell r="C808" t="str">
            <v>RSH2</v>
          </cell>
          <cell r="G808">
            <v>1.734502622218717E-4</v>
          </cell>
          <cell r="H808">
            <v>1.8787192401957192E-4</v>
          </cell>
          <cell r="I808">
            <v>1.1305067336056261E-2</v>
          </cell>
          <cell r="J808">
            <v>1.4617100307572697E-3</v>
          </cell>
          <cell r="K808">
            <v>1.6651450481744345E-3</v>
          </cell>
          <cell r="L808">
            <v>0.4303238284792823</v>
          </cell>
          <cell r="M808">
            <v>0.51938430354154586</v>
          </cell>
          <cell r="N808">
            <v>2.0725591450173299E-2</v>
          </cell>
          <cell r="O808">
            <v>3.6615207416171762E-3</v>
          </cell>
        </row>
        <row r="809">
          <cell r="A809" t="str">
            <v>D-RSH2R</v>
          </cell>
          <cell r="B809" t="str">
            <v>VAR_fin</v>
          </cell>
          <cell r="C809" t="str">
            <v>H2</v>
          </cell>
          <cell r="G809">
            <v>1.734502622218717E-4</v>
          </cell>
          <cell r="H809">
            <v>1.8787192401957192E-4</v>
          </cell>
          <cell r="I809">
            <v>1.1305067336056261E-2</v>
          </cell>
          <cell r="J809">
            <v>1.4617100307572697E-3</v>
          </cell>
          <cell r="K809">
            <v>1.6651450481744345E-3</v>
          </cell>
          <cell r="L809">
            <v>0.4303238284792823</v>
          </cell>
          <cell r="M809">
            <v>0.51938430354154586</v>
          </cell>
          <cell r="N809">
            <v>2.0725591450173299E-2</v>
          </cell>
          <cell r="O809">
            <v>3.6615207416171762E-3</v>
          </cell>
        </row>
        <row r="810">
          <cell r="A810" t="str">
            <v>D-RSH2R</v>
          </cell>
          <cell r="B810" t="str">
            <v>VAR_ncap</v>
          </cell>
          <cell r="C810" t="str">
            <v>-</v>
          </cell>
          <cell r="G810">
            <v>2.4111167321227901E-5</v>
          </cell>
          <cell r="H810">
            <v>2.5461158550751001E-5</v>
          </cell>
          <cell r="I810">
            <v>5.7306488280497504E-4</v>
          </cell>
          <cell r="J810">
            <v>7.2242335823476006E-5</v>
          </cell>
          <cell r="K810">
            <v>2.96033327522023E-7</v>
          </cell>
          <cell r="L810">
            <v>1.51520070142142E-2</v>
          </cell>
          <cell r="M810">
            <v>6.80162057769853E-3</v>
          </cell>
          <cell r="N810">
            <v>2.5666560992127099E-6</v>
          </cell>
          <cell r="O810">
            <v>2.5526427288355901E-4</v>
          </cell>
        </row>
        <row r="811">
          <cell r="A811" t="str">
            <v>D-RSH2R</v>
          </cell>
          <cell r="B811" t="str">
            <v>VAR_cap</v>
          </cell>
          <cell r="C811" t="str">
            <v>-</v>
          </cell>
          <cell r="G811">
            <v>2.4111167321227901E-5</v>
          </cell>
          <cell r="H811">
            <v>4.37659257719357E-5</v>
          </cell>
          <cell r="I811">
            <v>5.7841164813515495E-4</v>
          </cell>
          <cell r="J811">
            <v>7.2242335823476006E-5</v>
          </cell>
          <cell r="K811">
            <v>7.2538369150997994E-5</v>
          </cell>
          <cell r="L811">
            <v>1.5163197207734199E-2</v>
          </cell>
          <cell r="M811">
            <v>1.8304753446954501E-2</v>
          </cell>
          <cell r="N811">
            <v>1.2072827741132499E-3</v>
          </cell>
          <cell r="O811">
            <v>2.5783092898277099E-4</v>
          </cell>
        </row>
        <row r="812">
          <cell r="A812" t="str">
            <v>SCOM-SHLTHCHPBIO</v>
          </cell>
          <cell r="B812" t="str">
            <v>VAR_fout</v>
          </cell>
          <cell r="C812" t="str">
            <v>SCOM-SHLTHC-BIO</v>
          </cell>
          <cell r="D812">
            <v>1.4100658742849705</v>
          </cell>
          <cell r="E812">
            <v>1.5273702499617894</v>
          </cell>
          <cell r="F812">
            <v>1.374750038214634</v>
          </cell>
          <cell r="G812">
            <v>1.1463321722277746</v>
          </cell>
          <cell r="H812">
            <v>0.93721663373710828</v>
          </cell>
          <cell r="I812">
            <v>1.1873055006426265</v>
          </cell>
          <cell r="J812">
            <v>1.1000462891134282</v>
          </cell>
          <cell r="K812">
            <v>1.4748159644763033</v>
          </cell>
          <cell r="L812">
            <v>2.057334765532238</v>
          </cell>
          <cell r="M812">
            <v>1.9901268713133431</v>
          </cell>
          <cell r="N812">
            <v>2.0793335680836007</v>
          </cell>
          <cell r="O812">
            <v>1.8634466900820732</v>
          </cell>
        </row>
        <row r="813">
          <cell r="A813" t="str">
            <v>SCOM-SHLTHCHPBIO</v>
          </cell>
          <cell r="B813" t="str">
            <v>VAR_fin</v>
          </cell>
          <cell r="C813" t="str">
            <v>SCOM_LTH_CHPBIO_ON</v>
          </cell>
          <cell r="D813">
            <v>1.4243089639242121</v>
          </cell>
          <cell r="E813">
            <v>1.5427982322846359</v>
          </cell>
          <cell r="F813">
            <v>1.3886364022370039</v>
          </cell>
          <cell r="G813">
            <v>1.1579112850785604</v>
          </cell>
          <cell r="H813">
            <v>0.94668346842132067</v>
          </cell>
          <cell r="I813">
            <v>1.199298485497603</v>
          </cell>
          <cell r="J813">
            <v>1.111157867791341</v>
          </cell>
          <cell r="K813">
            <v>1.4897130954306108</v>
          </cell>
          <cell r="L813">
            <v>2.0781159247800374</v>
          </cell>
          <cell r="M813">
            <v>2.0102291629427729</v>
          </cell>
          <cell r="N813">
            <v>2.1003369374581808</v>
          </cell>
          <cell r="O813">
            <v>1.882269383921287</v>
          </cell>
        </row>
        <row r="814">
          <cell r="A814" t="str">
            <v>SCOM-SHLTHCHPBIO</v>
          </cell>
          <cell r="B814" t="str">
            <v>VAR_fin</v>
          </cell>
          <cell r="C814" t="str">
            <v>SCOMLTHCHPC</v>
          </cell>
          <cell r="D814">
            <v>1.4100658742849705</v>
          </cell>
          <cell r="E814">
            <v>1.5273702499617894</v>
          </cell>
          <cell r="F814">
            <v>1.374750038214634</v>
          </cell>
          <cell r="G814">
            <v>1.1463321722277746</v>
          </cell>
          <cell r="H814">
            <v>0.93721663373710828</v>
          </cell>
          <cell r="I814">
            <v>1.1873055006426265</v>
          </cell>
          <cell r="J814">
            <v>1.1000462891134282</v>
          </cell>
          <cell r="K814">
            <v>1.4748159644763033</v>
          </cell>
          <cell r="L814">
            <v>2.057334765532238</v>
          </cell>
          <cell r="M814">
            <v>1.9901268713133431</v>
          </cell>
          <cell r="N814">
            <v>2.0793335680836007</v>
          </cell>
          <cell r="O814">
            <v>1.8634466900820732</v>
          </cell>
        </row>
        <row r="815">
          <cell r="A815" t="str">
            <v>SCOM-SHLTHCHPBIO</v>
          </cell>
          <cell r="B815" t="str">
            <v>VAR_ncap</v>
          </cell>
          <cell r="C815" t="str">
            <v>-</v>
          </cell>
          <cell r="D815">
            <v>2.86383002226535E-8</v>
          </cell>
          <cell r="E815">
            <v>2.9581827337350999E-2</v>
          </cell>
          <cell r="F815">
            <v>3.2939393924708599E-2</v>
          </cell>
          <cell r="G815">
            <v>2.67382488019559E-2</v>
          </cell>
          <cell r="H815">
            <v>4.34762780778516E-2</v>
          </cell>
          <cell r="I815">
            <v>5.83728198160628E-2</v>
          </cell>
          <cell r="J815">
            <v>4.2093586516130099E-2</v>
          </cell>
          <cell r="K815">
            <v>0.107660389057758</v>
          </cell>
          <cell r="L815">
            <v>0.100295646648287</v>
          </cell>
          <cell r="M815">
            <v>8.5679731835014095E-2</v>
          </cell>
          <cell r="N815">
            <v>0.125823402716608</v>
          </cell>
          <cell r="O815">
            <v>6.7868031828717396E-2</v>
          </cell>
        </row>
        <row r="816">
          <cell r="A816" t="str">
            <v>SCOM-SHLTHCHPBIO</v>
          </cell>
          <cell r="B816" t="str">
            <v>VAR_cap</v>
          </cell>
          <cell r="C816" t="str">
            <v>-</v>
          </cell>
          <cell r="D816">
            <v>0.10913971621733921</v>
          </cell>
          <cell r="E816">
            <v>0.12094128625517368</v>
          </cell>
          <cell r="F816">
            <v>0.11365303419017631</v>
          </cell>
          <cell r="G816">
            <v>0.1014671727425166</v>
          </cell>
          <cell r="H816">
            <v>8.9282776144976386E-2</v>
          </cell>
          <cell r="I816">
            <v>0.10313419222465268</v>
          </cell>
          <cell r="J816">
            <v>0.10258700567517012</v>
          </cell>
          <cell r="K816">
            <v>0.16733625543025088</v>
          </cell>
          <cell r="L816">
            <v>0.21558311968619881</v>
          </cell>
          <cell r="M816">
            <v>0.21417741018930853</v>
          </cell>
          <cell r="N816">
            <v>0.23238169259890706</v>
          </cell>
          <cell r="O816">
            <v>0.20713534732886008</v>
          </cell>
        </row>
        <row r="817">
          <cell r="A817" t="str">
            <v>D-RSH2</v>
          </cell>
          <cell r="B817" t="str">
            <v>VAR_fout</v>
          </cell>
          <cell r="C817" t="str">
            <v>RSH2</v>
          </cell>
          <cell r="G817">
            <v>1.7124574016874294E-4</v>
          </cell>
          <cell r="H817">
            <v>1.9432038662752066E-4</v>
          </cell>
          <cell r="I817">
            <v>0.14698268449270327</v>
          </cell>
          <cell r="J817">
            <v>0.23368641636300236</v>
          </cell>
          <cell r="K817">
            <v>1.3479052747978415</v>
          </cell>
          <cell r="L817">
            <v>1.0548627817165943</v>
          </cell>
          <cell r="M817">
            <v>0.94684610828874372</v>
          </cell>
          <cell r="N817">
            <v>7.3608431299206661E-2</v>
          </cell>
          <cell r="O817">
            <v>5.7066235817919302E-2</v>
          </cell>
        </row>
        <row r="818">
          <cell r="A818" t="str">
            <v>D-RSH2</v>
          </cell>
          <cell r="B818" t="str">
            <v>VAR_fin</v>
          </cell>
          <cell r="C818" t="str">
            <v>H2</v>
          </cell>
          <cell r="G818">
            <v>1.7255035666383851E-4</v>
          </cell>
          <cell r="H818">
            <v>1.9580079473272555E-4</v>
          </cell>
          <cell r="I818">
            <v>0.14810245561514782</v>
          </cell>
          <cell r="J818">
            <v>0.23546673015747435</v>
          </cell>
          <cell r="K818">
            <v>1.3581741401932352</v>
          </cell>
          <cell r="L818">
            <v>1.0628991356938304</v>
          </cell>
          <cell r="M818">
            <v>0.95405954933535531</v>
          </cell>
          <cell r="N818">
            <v>7.4169208890266236E-2</v>
          </cell>
          <cell r="O818">
            <v>5.7500988545127106E-2</v>
          </cell>
        </row>
        <row r="819">
          <cell r="A819" t="str">
            <v>D-RSH2</v>
          </cell>
          <cell r="B819" t="str">
            <v>VAR_ncap</v>
          </cell>
          <cell r="C819" t="str">
            <v>-</v>
          </cell>
          <cell r="G819">
            <v>3.6067222633797898E-5</v>
          </cell>
          <cell r="H819">
            <v>1.8465382465051E-5</v>
          </cell>
          <cell r="I819">
            <v>1.0264128002230401E-2</v>
          </cell>
          <cell r="J819">
            <v>5.8905434000298797E-3</v>
          </cell>
          <cell r="K819">
            <v>3.4071465021001501E-2</v>
          </cell>
          <cell r="L819">
            <v>1.6999964077971599E-7</v>
          </cell>
          <cell r="M819">
            <v>2.7599249430209199E-7</v>
          </cell>
          <cell r="N819">
            <v>2.66341822195499E-7</v>
          </cell>
          <cell r="O819">
            <v>1.46489779318933E-6</v>
          </cell>
        </row>
        <row r="820">
          <cell r="A820" t="str">
            <v>D-RSH2</v>
          </cell>
          <cell r="B820" t="str">
            <v>VAR_cap</v>
          </cell>
          <cell r="C820" t="str">
            <v>-</v>
          </cell>
          <cell r="G820">
            <v>3.6067222633797898E-5</v>
          </cell>
          <cell r="H820">
            <v>5.4532605098848901E-5</v>
          </cell>
          <cell r="I820">
            <v>1.03186606073293E-2</v>
          </cell>
          <cell r="J820">
            <v>1.6209204007359201E-2</v>
          </cell>
          <cell r="K820">
            <v>5.0280669028360599E-2</v>
          </cell>
          <cell r="L820">
            <v>5.0280839028001401E-2</v>
          </cell>
          <cell r="M820">
            <v>5.0281115020495697E-2</v>
          </cell>
          <cell r="N820">
            <v>5.0269947558970303E-2</v>
          </cell>
          <cell r="O820">
            <v>5.0246779037477297E-2</v>
          </cell>
        </row>
        <row r="821">
          <cell r="A821" t="str">
            <v>RHES-SHNGABR</v>
          </cell>
          <cell r="B821" t="str">
            <v>VAR_fout</v>
          </cell>
          <cell r="C821" t="str">
            <v>CO2_R</v>
          </cell>
          <cell r="D821">
            <v>1043.1351314373801</v>
          </cell>
          <cell r="E821">
            <v>1214.7105117762001</v>
          </cell>
          <cell r="F821">
            <v>1103.5853363097101</v>
          </cell>
          <cell r="G821">
            <v>1103.5852023658799</v>
          </cell>
          <cell r="H821">
            <v>1103.5808598118699</v>
          </cell>
          <cell r="I821">
            <v>911.50671053791302</v>
          </cell>
          <cell r="J821">
            <v>514.215833358498</v>
          </cell>
          <cell r="K821">
            <v>276.73678416307501</v>
          </cell>
          <cell r="L821">
            <v>149.27871165267601</v>
          </cell>
          <cell r="M821">
            <v>48.2830729148329</v>
          </cell>
          <cell r="N821">
            <v>48.282799485105897</v>
          </cell>
          <cell r="O821">
            <v>24.028972778799002</v>
          </cell>
        </row>
        <row r="822">
          <cell r="A822" t="str">
            <v>RHES-SHNGABR</v>
          </cell>
          <cell r="B822" t="str">
            <v>VAR_fout</v>
          </cell>
          <cell r="C822" t="str">
            <v>RHES-SHNGA</v>
          </cell>
          <cell r="D822">
            <v>17.570538561445154</v>
          </cell>
          <cell r="E822">
            <v>20.460549400485636</v>
          </cell>
          <cell r="F822">
            <v>18.588760097415353</v>
          </cell>
          <cell r="G822">
            <v>18.588757841269292</v>
          </cell>
          <cell r="H822">
            <v>18.588684695412699</v>
          </cell>
          <cell r="I822">
            <v>15.353393173954208</v>
          </cell>
          <cell r="J822">
            <v>8.6614369094073407</v>
          </cell>
          <cell r="K822">
            <v>4.6613465417539288</v>
          </cell>
          <cell r="L822">
            <v>2.5144463842206055</v>
          </cell>
          <cell r="M822">
            <v>0.81327871044487976</v>
          </cell>
          <cell r="N822">
            <v>0.81327410480231488</v>
          </cell>
          <cell r="O822">
            <v>0.4047433358131034</v>
          </cell>
        </row>
        <row r="823">
          <cell r="A823" t="str">
            <v>RHES-SHNGABR</v>
          </cell>
          <cell r="B823" t="str">
            <v>VAR_fin</v>
          </cell>
          <cell r="C823" t="str">
            <v>RNGA</v>
          </cell>
          <cell r="D823">
            <v>18.495303748889654</v>
          </cell>
          <cell r="E823">
            <v>21.537420421563809</v>
          </cell>
          <cell r="F823">
            <v>19.567115892016151</v>
          </cell>
          <cell r="G823">
            <v>19.567113517125563</v>
          </cell>
          <cell r="H823">
            <v>19.567036521487051</v>
          </cell>
          <cell r="I823">
            <v>16.16146649889917</v>
          </cell>
          <cell r="J823">
            <v>9.1173020099024562</v>
          </cell>
          <cell r="K823">
            <v>4.9066805702672909</v>
          </cell>
          <cell r="L823">
            <v>2.646785667600636</v>
          </cell>
          <cell r="M823">
            <v>0.85608285309987364</v>
          </cell>
          <cell r="N823">
            <v>0.85607800505506815</v>
          </cell>
          <cell r="O823">
            <v>0.42604561664537194</v>
          </cell>
        </row>
        <row r="824">
          <cell r="A824" t="str">
            <v>RHES-SHNGABR</v>
          </cell>
          <cell r="B824" t="str">
            <v>VAR_ncap</v>
          </cell>
          <cell r="C824" t="str">
            <v>-</v>
          </cell>
          <cell r="E824">
            <v>0.23104805276879301</v>
          </cell>
          <cell r="F824">
            <v>7.4302681140271602E-8</v>
          </cell>
          <cell r="G824">
            <v>2.1942545079816599E-7</v>
          </cell>
          <cell r="H824">
            <v>1.0248895846900401</v>
          </cell>
          <cell r="I824">
            <v>0.217662770747101</v>
          </cell>
          <cell r="J824">
            <v>3.77915245198619E-7</v>
          </cell>
          <cell r="K824">
            <v>0.16286402001747899</v>
          </cell>
          <cell r="L824">
            <v>8.6325449321454709E-3</v>
          </cell>
          <cell r="M824">
            <v>5.4449478507651499E-7</v>
          </cell>
          <cell r="N824">
            <v>3.7161536141084098E-2</v>
          </cell>
          <cell r="O824">
            <v>8.8442333958402595E-7</v>
          </cell>
        </row>
        <row r="825">
          <cell r="A825" t="str">
            <v>RHES-SHNGABR</v>
          </cell>
          <cell r="B825" t="str">
            <v>VAR_cap</v>
          </cell>
          <cell r="C825" t="str">
            <v>-</v>
          </cell>
          <cell r="D825">
            <v>1.4219190615860799</v>
          </cell>
          <cell r="E825">
            <v>1.6529670895782376</v>
          </cell>
          <cell r="F825">
            <v>1.6529660380587547</v>
          </cell>
          <cell r="G825">
            <v>1.6529654939826712</v>
          </cell>
          <cell r="H825">
            <v>1.512017674123461</v>
          </cell>
          <cell r="I825">
            <v>1.2425524031938695</v>
          </cell>
          <cell r="J825">
            <v>0.76891120302929206</v>
          </cell>
          <cell r="K825">
            <v>0.38052678594799144</v>
          </cell>
          <cell r="L825">
            <v>0.20494138529444453</v>
          </cell>
          <cell r="M825">
            <v>0.14196890594556177</v>
          </cell>
          <cell r="N825">
            <v>6.6674252031867012E-2</v>
          </cell>
          <cell r="O825">
            <v>3.716257400172808E-2</v>
          </cell>
        </row>
        <row r="826">
          <cell r="A826" t="str">
            <v>SCOM-SHLTHCHPHFC</v>
          </cell>
          <cell r="B826" t="str">
            <v>VAR_fout</v>
          </cell>
          <cell r="C826" t="str">
            <v>SCOM-SHLTHC-HFC</v>
          </cell>
          <cell r="G826">
            <v>5.038727406426228E-4</v>
          </cell>
          <cell r="H826">
            <v>1.8169772047020431E-3</v>
          </cell>
          <cell r="I826">
            <v>4.0257723357770411E-3</v>
          </cell>
          <cell r="J826">
            <v>3.4556416311784153E-3</v>
          </cell>
          <cell r="K826">
            <v>4.0976062026293397E-3</v>
          </cell>
          <cell r="L826">
            <v>3.8722497525315283E-3</v>
          </cell>
          <cell r="M826">
            <v>5.7248197907146759E-3</v>
          </cell>
          <cell r="N826">
            <v>3.7432462314680491E-3</v>
          </cell>
          <cell r="O826">
            <v>8.635805397971064E-3</v>
          </cell>
        </row>
        <row r="827">
          <cell r="A827" t="str">
            <v>SCOM-SHLTHCHPHFC</v>
          </cell>
          <cell r="B827" t="str">
            <v>VAR_fin</v>
          </cell>
          <cell r="C827" t="str">
            <v>SCOM_LTH_CHPHFC_ON</v>
          </cell>
          <cell r="G827">
            <v>5.0896236428547739E-4</v>
          </cell>
          <cell r="H827">
            <v>1.8353305098000438E-3</v>
          </cell>
          <cell r="I827">
            <v>4.0664367028050916E-3</v>
          </cell>
          <cell r="J827">
            <v>3.490547102200421E-3</v>
          </cell>
          <cell r="K827">
            <v>4.1389961642720558E-3</v>
          </cell>
          <cell r="L827">
            <v>3.9113633863954852E-3</v>
          </cell>
          <cell r="M827">
            <v>5.7826462532471505E-3</v>
          </cell>
          <cell r="N827">
            <v>3.781056799462678E-3</v>
          </cell>
          <cell r="O827">
            <v>8.7230357555263278E-3</v>
          </cell>
        </row>
        <row r="828">
          <cell r="A828" t="str">
            <v>SCOM-SHLTHCHPHFC</v>
          </cell>
          <cell r="B828" t="str">
            <v>VAR_fin</v>
          </cell>
          <cell r="C828" t="str">
            <v>SCOMLTHCHPC</v>
          </cell>
          <cell r="G828">
            <v>5.038727406426228E-4</v>
          </cell>
          <cell r="H828">
            <v>1.8169772047020431E-3</v>
          </cell>
          <cell r="I828">
            <v>4.0257723357770411E-3</v>
          </cell>
          <cell r="J828">
            <v>3.4556416311784153E-3</v>
          </cell>
          <cell r="K828">
            <v>4.0976062026293397E-3</v>
          </cell>
          <cell r="L828">
            <v>3.8722497525315283E-3</v>
          </cell>
          <cell r="M828">
            <v>5.7248197907146759E-3</v>
          </cell>
          <cell r="N828">
            <v>3.7432462314680491E-3</v>
          </cell>
          <cell r="O828">
            <v>8.635805397971064E-3</v>
          </cell>
        </row>
        <row r="829">
          <cell r="A829" t="str">
            <v>SCOM-SHLTHCHPHFC</v>
          </cell>
          <cell r="B829" t="str">
            <v>VAR_ncap</v>
          </cell>
          <cell r="C829" t="str">
            <v>-</v>
          </cell>
          <cell r="G829">
            <v>4.3201463075429397E-5</v>
          </cell>
          <cell r="H829">
            <v>1.21119150760478E-4</v>
          </cell>
          <cell r="I829">
            <v>2.5666984613142502E-4</v>
          </cell>
          <cell r="J829">
            <v>1.7573733010519901E-4</v>
          </cell>
          <cell r="K829">
            <v>2.33290348731625E-4</v>
          </cell>
          <cell r="L829">
            <v>1.9855886068541101E-4</v>
          </cell>
          <cell r="M829">
            <v>3.2715070223764998E-4</v>
          </cell>
          <cell r="N829">
            <v>1.8615235415544201E-4</v>
          </cell>
          <cell r="O829">
            <v>5.6497777422835898E-4</v>
          </cell>
        </row>
        <row r="830">
          <cell r="A830" t="str">
            <v>SCOM-SHLTHCHPHFC</v>
          </cell>
          <cell r="B830" t="str">
            <v>VAR_cap</v>
          </cell>
          <cell r="C830" t="str">
            <v>-</v>
          </cell>
          <cell r="G830">
            <v>4.3201463075429397E-5</v>
          </cell>
          <cell r="H830">
            <v>1.4194384726101919E-4</v>
          </cell>
          <cell r="I830">
            <v>3.1067455686939504E-4</v>
          </cell>
          <cell r="J830">
            <v>2.6715154866044198E-4</v>
          </cell>
          <cell r="K830">
            <v>3.2192548666224905E-4</v>
          </cell>
          <cell r="L830">
            <v>2.9955230660063298E-4</v>
          </cell>
          <cell r="M830">
            <v>4.5149343365879596E-4</v>
          </cell>
          <cell r="N830">
            <v>3.0075354294761602E-4</v>
          </cell>
          <cell r="O830">
            <v>6.904720590653439E-4</v>
          </cell>
        </row>
        <row r="831">
          <cell r="A831" t="str">
            <v>RHSA-WHNGABR</v>
          </cell>
          <cell r="B831" t="str">
            <v>VAR_fout</v>
          </cell>
          <cell r="C831" t="str">
            <v>RHSA-WHNGA</v>
          </cell>
          <cell r="D831">
            <v>6.3804505443039554</v>
          </cell>
          <cell r="E831">
            <v>5.064320584659475</v>
          </cell>
          <cell r="F831">
            <v>6.380300609266004</v>
          </cell>
          <cell r="G831">
            <v>9.7883645522042713</v>
          </cell>
          <cell r="H831">
            <v>7.0226116294582344</v>
          </cell>
          <cell r="I831">
            <v>7.2054422031620593</v>
          </cell>
          <cell r="J831">
            <v>3.8111382025906044</v>
          </cell>
          <cell r="K831">
            <v>1.345408245888756</v>
          </cell>
          <cell r="L831">
            <v>0.87488974232910455</v>
          </cell>
          <cell r="M831">
            <v>0.61661108366198092</v>
          </cell>
          <cell r="N831">
            <v>0.61660911018440157</v>
          </cell>
          <cell r="O831">
            <v>0.44891086296831434</v>
          </cell>
        </row>
        <row r="832">
          <cell r="A832" t="str">
            <v>RHSA-WHNGABR</v>
          </cell>
          <cell r="B832" t="str">
            <v>VAR_fout</v>
          </cell>
          <cell r="C832" t="str">
            <v>CO2_R</v>
          </cell>
          <cell r="D832">
            <v>479.80988093165701</v>
          </cell>
          <cell r="E832">
            <v>378.81655301696901</v>
          </cell>
          <cell r="F832">
            <v>473.48546626658202</v>
          </cell>
          <cell r="G832">
            <v>716.96592304457204</v>
          </cell>
          <cell r="H832">
            <v>507.78884089928698</v>
          </cell>
          <cell r="I832">
            <v>514.41384842827904</v>
          </cell>
          <cell r="J832">
            <v>270.37508758001201</v>
          </cell>
          <cell r="K832">
            <v>94.851281335157196</v>
          </cell>
          <cell r="L832">
            <v>61.679726834201801</v>
          </cell>
          <cell r="M832">
            <v>43.471081398169702</v>
          </cell>
          <cell r="N832">
            <v>43.4709422680003</v>
          </cell>
          <cell r="O832">
            <v>31.6482158392662</v>
          </cell>
        </row>
        <row r="833">
          <cell r="A833" t="str">
            <v>RHSA-WHNGABR</v>
          </cell>
          <cell r="B833" t="str">
            <v>VAR_fin</v>
          </cell>
          <cell r="C833" t="str">
            <v>RNGA</v>
          </cell>
          <cell r="D833">
            <v>8.5072673924052769</v>
          </cell>
          <cell r="E833">
            <v>6.7166055499462463</v>
          </cell>
          <cell r="F833">
            <v>8.3951323806131626</v>
          </cell>
          <cell r="G833">
            <v>12.712161756109438</v>
          </cell>
          <cell r="H833">
            <v>9.0033482428951643</v>
          </cell>
          <cell r="I833">
            <v>9.1208129153950175</v>
          </cell>
          <cell r="J833">
            <v>4.793884531560507</v>
          </cell>
          <cell r="K833">
            <v>1.6817603073609446</v>
          </cell>
          <cell r="L833">
            <v>1.0936121779113794</v>
          </cell>
          <cell r="M833">
            <v>0.77076385457747709</v>
          </cell>
          <cell r="N833">
            <v>0.77076138773050151</v>
          </cell>
          <cell r="O833">
            <v>0.56113857871039308</v>
          </cell>
        </row>
        <row r="834">
          <cell r="A834" t="str">
            <v>RHSA-WHNGABR</v>
          </cell>
          <cell r="B834" t="str">
            <v>VAR_ncap</v>
          </cell>
          <cell r="C834" t="str">
            <v>-</v>
          </cell>
          <cell r="E834">
            <v>3.0590636597132102E-7</v>
          </cell>
          <cell r="F834">
            <v>5.4176953678353901E-7</v>
          </cell>
          <cell r="G834">
            <v>0.23294537216732</v>
          </cell>
          <cell r="H834">
            <v>0.186207809770366</v>
          </cell>
          <cell r="I834">
            <v>0.11766289496676099</v>
          </cell>
          <cell r="J834">
            <v>3.3005301672797998E-7</v>
          </cell>
          <cell r="K834">
            <v>1.44628960785269E-6</v>
          </cell>
          <cell r="L834">
            <v>4.1736578395103398E-2</v>
          </cell>
          <cell r="M834">
            <v>1.6721094348820199E-3</v>
          </cell>
          <cell r="N834">
            <v>1.3485885766717E-2</v>
          </cell>
          <cell r="O834">
            <v>1.5599637167860799E-2</v>
          </cell>
        </row>
        <row r="835">
          <cell r="A835" t="str">
            <v>RHSA-WHNGABR</v>
          </cell>
          <cell r="B835" t="str">
            <v>VAR_cap</v>
          </cell>
          <cell r="C835" t="str">
            <v>-</v>
          </cell>
          <cell r="D835">
            <v>0.43610075802020798</v>
          </cell>
          <cell r="E835">
            <v>0.43610092323216548</v>
          </cell>
          <cell r="F835">
            <v>0.43610127740111576</v>
          </cell>
          <cell r="G835">
            <v>0.66904628926501097</v>
          </cell>
          <cell r="H835">
            <v>0.53224867914900886</v>
          </cell>
          <cell r="I835">
            <v>0.49249878850174411</v>
          </cell>
          <cell r="J835">
            <v>0.30386821061432601</v>
          </cell>
          <cell r="K835">
            <v>0.1176623214258857</v>
          </cell>
          <cell r="L835">
            <v>5.9816894449323615E-2</v>
          </cell>
          <cell r="M835">
            <v>4.3409469953844586E-2</v>
          </cell>
          <cell r="N835">
            <v>4.3662994629674309E-2</v>
          </cell>
          <cell r="O835">
            <v>3.0756901706261469E-2</v>
          </cell>
        </row>
        <row r="836">
          <cell r="A836" t="str">
            <v>ITOT-SWHWSTBR</v>
          </cell>
          <cell r="B836" t="str">
            <v>VAR_fout</v>
          </cell>
          <cell r="C836" t="str">
            <v>ITOT-SWH</v>
          </cell>
          <cell r="D836">
            <v>4.1173659602314032</v>
          </cell>
          <cell r="E836">
            <v>4.2663170916568092</v>
          </cell>
          <cell r="F836">
            <v>2.9611646368973421</v>
          </cell>
          <cell r="G836">
            <v>2.9280926602214885</v>
          </cell>
          <cell r="H836">
            <v>2.8950246412704299</v>
          </cell>
          <cell r="I836">
            <v>2.880413044960624</v>
          </cell>
          <cell r="J836">
            <v>0.30021531796473461</v>
          </cell>
          <cell r="K836">
            <v>4.3444619463454666E-4</v>
          </cell>
          <cell r="L836">
            <v>4.6895255107791124E-4</v>
          </cell>
          <cell r="M836">
            <v>2.4989764914415706E-4</v>
          </cell>
          <cell r="N836">
            <v>3.3812040761931333E-4</v>
          </cell>
          <cell r="O836">
            <v>9.8573755455937993E-5</v>
          </cell>
        </row>
        <row r="837">
          <cell r="A837" t="str">
            <v>ITOT-SWHWSTBR</v>
          </cell>
          <cell r="B837" t="str">
            <v>VAR_fout</v>
          </cell>
          <cell r="C837" t="str">
            <v>CO2_I</v>
          </cell>
          <cell r="D837">
            <v>723.65825967703404</v>
          </cell>
          <cell r="E837">
            <v>749.83754944271197</v>
          </cell>
          <cell r="F837">
            <v>520.44711800013897</v>
          </cell>
          <cell r="G837">
            <v>514.63446755407995</v>
          </cell>
          <cell r="H837">
            <v>508.822512708136</v>
          </cell>
          <cell r="I837">
            <v>506.25441396277603</v>
          </cell>
          <cell r="J837">
            <v>51.977577438670501</v>
          </cell>
          <cell r="K837">
            <v>7.41114096729521E-2</v>
          </cell>
          <cell r="L837">
            <v>7.9997788125055397E-2</v>
          </cell>
          <cell r="M837">
            <v>4.26295989716503E-2</v>
          </cell>
          <cell r="N837">
            <v>5.76793636527064E-2</v>
          </cell>
          <cell r="O837">
            <v>1.6815522989542399E-2</v>
          </cell>
        </row>
        <row r="838">
          <cell r="A838" t="str">
            <v>ITOT-SWHWSTBR</v>
          </cell>
          <cell r="B838" t="str">
            <v>VAR_fin</v>
          </cell>
          <cell r="C838" t="str">
            <v>IWST</v>
          </cell>
          <cell r="D838">
            <v>7.7980415913473502</v>
          </cell>
          <cell r="E838">
            <v>8.08014600692578</v>
          </cell>
          <cell r="F838">
            <v>5.6082663577601233</v>
          </cell>
          <cell r="G838">
            <v>5.5456300382982704</v>
          </cell>
          <cell r="H838">
            <v>5.4830012145273299</v>
          </cell>
          <cell r="I838">
            <v>5.4553277366678534</v>
          </cell>
          <cell r="J838">
            <v>0.5601032051580872</v>
          </cell>
          <cell r="K838">
            <v>7.9861432837232858E-4</v>
          </cell>
          <cell r="L838">
            <v>8.6204513065792532E-4</v>
          </cell>
          <cell r="M838">
            <v>4.5937067857381808E-4</v>
          </cell>
          <cell r="N838">
            <v>6.2154486694726617E-4</v>
          </cell>
          <cell r="O838">
            <v>1.8120175635282743E-4</v>
          </cell>
        </row>
        <row r="839">
          <cell r="A839" t="str">
            <v>ITOT-SWHWSTBR</v>
          </cell>
          <cell r="B839" t="str">
            <v>VAR_ncap</v>
          </cell>
          <cell r="C839" t="str">
            <v>-</v>
          </cell>
          <cell r="E839">
            <v>3.8921901314069702E-6</v>
          </cell>
          <cell r="F839">
            <v>4.0241683961677503E-6</v>
          </cell>
          <cell r="G839">
            <v>6.6567546291746997E-6</v>
          </cell>
          <cell r="H839">
            <v>0.12741196624289799</v>
          </cell>
          <cell r="I839">
            <v>3.84655367611791E-2</v>
          </cell>
          <cell r="J839">
            <v>5.6678988835821597E-6</v>
          </cell>
          <cell r="K839">
            <v>1.38010168011162E-5</v>
          </cell>
          <cell r="L839">
            <v>2.8731318892252099E-5</v>
          </cell>
          <cell r="M839">
            <v>9.4449370390952507E-6</v>
          </cell>
          <cell r="N839">
            <v>1.8945405543058102E-5</v>
          </cell>
          <cell r="O839">
            <v>2.6746462187703899E-6</v>
          </cell>
        </row>
        <row r="840">
          <cell r="A840" t="str">
            <v>ITOT-SWHWSTBR</v>
          </cell>
          <cell r="B840" t="str">
            <v>VAR_cap</v>
          </cell>
          <cell r="C840" t="str">
            <v>-</v>
          </cell>
          <cell r="D840">
            <v>0.35954682816669398</v>
          </cell>
          <cell r="E840">
            <v>0.30879456232157487</v>
          </cell>
          <cell r="F840">
            <v>0.30747718248695438</v>
          </cell>
          <cell r="G840">
            <v>0.2696126696367564</v>
          </cell>
          <cell r="H840">
            <v>0.19732591543168757</v>
          </cell>
          <cell r="I840">
            <v>0.16587833946617611</v>
          </cell>
          <cell r="J840">
            <v>2.4071468810381996E-2</v>
          </cell>
          <cell r="K840">
            <v>4.0694000790798823E-5</v>
          </cell>
          <cell r="L840">
            <v>4.4078861190519417E-5</v>
          </cell>
          <cell r="M840">
            <v>2.3502500087413801E-5</v>
          </cell>
          <cell r="N840">
            <v>3.1472433637526203E-5</v>
          </cell>
          <cell r="O840">
            <v>8.7538908565011022E-6</v>
          </cell>
        </row>
        <row r="841">
          <cell r="A841" t="str">
            <v>SCOM-SHSTG-ELC</v>
          </cell>
          <cell r="B841" t="str">
            <v>VAR_fout</v>
          </cell>
          <cell r="C841" t="str">
            <v>SCOM-SHAELCB</v>
          </cell>
          <cell r="D841">
            <v>2.8252893754758216E-6</v>
          </cell>
          <cell r="E841">
            <v>6.2305513251883533E-5</v>
          </cell>
          <cell r="F841">
            <v>4.1127535507699979E-2</v>
          </cell>
          <cell r="G841">
            <v>6.04457552797611E-2</v>
          </cell>
          <cell r="H841">
            <v>1.4297945133628731</v>
          </cell>
          <cell r="I841">
            <v>1.40207789046105</v>
          </cell>
          <cell r="J841">
            <v>0.18968906838402508</v>
          </cell>
          <cell r="K841">
            <v>0.29541069519291296</v>
          </cell>
          <cell r="L841">
            <v>7.512567638263698E-2</v>
          </cell>
          <cell r="M841">
            <v>0.10018345573766747</v>
          </cell>
          <cell r="N841">
            <v>6.1339870981510947E-2</v>
          </cell>
          <cell r="O841">
            <v>0.17449271775427999</v>
          </cell>
        </row>
        <row r="842">
          <cell r="A842" t="str">
            <v>SCOM-SHSTG-ELC</v>
          </cell>
          <cell r="B842" t="str">
            <v>VAR_fin</v>
          </cell>
          <cell r="C842" t="str">
            <v>SCOM-SHAELCB</v>
          </cell>
          <cell r="D842">
            <v>3.0520351422498234E-6</v>
          </cell>
          <cell r="E842">
            <v>8.550684600238836E-5</v>
          </cell>
          <cell r="F842">
            <v>5.308597930956694E-2</v>
          </cell>
          <cell r="G842">
            <v>7.5574301812138034E-2</v>
          </cell>
          <cell r="H842">
            <v>1.7331004416321514</v>
          </cell>
          <cell r="I842">
            <v>1.6495151127497774</v>
          </cell>
          <cell r="J842">
            <v>0.21680107428017636</v>
          </cell>
          <cell r="K842">
            <v>0.32825057163128829</v>
          </cell>
          <cell r="L842">
            <v>8.3489421455303733E-2</v>
          </cell>
          <cell r="M842">
            <v>0.11133106961233694</v>
          </cell>
          <cell r="N842">
            <v>6.8162819479825179E-2</v>
          </cell>
          <cell r="O842">
            <v>0.19388856884184993</v>
          </cell>
        </row>
        <row r="843">
          <cell r="A843" t="str">
            <v>SCOM-SHSTG-ELC</v>
          </cell>
          <cell r="B843" t="str">
            <v>VAR_ncap</v>
          </cell>
          <cell r="C843" t="str">
            <v>-</v>
          </cell>
          <cell r="D843">
            <v>6.4181905588441999E-3</v>
          </cell>
          <cell r="E843">
            <v>5.1433551733908898E-3</v>
          </cell>
          <cell r="F843">
            <v>3.0064608262487701E-2</v>
          </cell>
          <cell r="G843">
            <v>2.92273948802954E-5</v>
          </cell>
          <cell r="H843">
            <v>7.9147637275842203E-3</v>
          </cell>
          <cell r="I843">
            <v>2.1452626041627201E-2</v>
          </cell>
          <cell r="J843">
            <v>2.8415283978814499E-3</v>
          </cell>
          <cell r="K843">
            <v>1.9002595326016E-2</v>
          </cell>
          <cell r="L843">
            <v>2.4718308797658899E-2</v>
          </cell>
          <cell r="M843">
            <v>3.0050584228839898E-4</v>
          </cell>
          <cell r="N843">
            <v>1.75342048966788E-4</v>
          </cell>
          <cell r="O843">
            <v>1.8884102783832998E-2</v>
          </cell>
        </row>
        <row r="844">
          <cell r="A844" t="str">
            <v>SCOM-SHSTG-ELC</v>
          </cell>
          <cell r="B844" t="str">
            <v>VAR_cap</v>
          </cell>
          <cell r="C844" t="str">
            <v>-</v>
          </cell>
          <cell r="D844">
            <v>6.4181905588441999E-3</v>
          </cell>
          <cell r="E844">
            <v>1.1518270451768736E-2</v>
          </cell>
          <cell r="F844">
            <v>4.1571920968404411E-2</v>
          </cell>
          <cell r="G844">
            <v>4.1571909088909897E-2</v>
          </cell>
          <cell r="H844">
            <v>4.2190320096609842E-2</v>
          </cell>
          <cell r="I844">
            <v>3.5660090563417603E-2</v>
          </cell>
          <cell r="J844">
            <v>3.2169155885913105E-2</v>
          </cell>
          <cell r="K844">
            <v>4.3145998891572584E-2</v>
          </cell>
          <cell r="L844">
            <v>4.9321312285350347E-2</v>
          </cell>
          <cell r="M844">
            <v>4.3839646299859994E-2</v>
          </cell>
          <cell r="N844">
            <v>1.9784070416946246E-2</v>
          </cell>
          <cell r="O844">
            <v>1.9186192292463735E-2</v>
          </cell>
        </row>
        <row r="845">
          <cell r="A845" t="str">
            <v>SCOM-SHNGABR</v>
          </cell>
          <cell r="B845" t="str">
            <v>VAR_fout</v>
          </cell>
          <cell r="C845" t="str">
            <v>CO2_S</v>
          </cell>
          <cell r="D845">
            <v>1440.9459786150801</v>
          </cell>
          <cell r="E845">
            <v>1508.6876431744299</v>
          </cell>
          <cell r="F845">
            <v>1464.2246829486601</v>
          </cell>
          <cell r="G845">
            <v>1368.6104579288999</v>
          </cell>
          <cell r="H845">
            <v>1367.8767807572899</v>
          </cell>
          <cell r="I845">
            <v>1415.3498380829899</v>
          </cell>
          <cell r="J845">
            <v>1326.1832835159901</v>
          </cell>
          <cell r="K845">
            <v>545.81073904549203</v>
          </cell>
          <cell r="L845">
            <v>306.910325771413</v>
          </cell>
          <cell r="M845">
            <v>175.71946289884499</v>
          </cell>
          <cell r="N845">
            <v>104.749578957059</v>
          </cell>
          <cell r="O845">
            <v>28.321103611695801</v>
          </cell>
        </row>
        <row r="846">
          <cell r="A846" t="str">
            <v>SCOM-SHNGABR</v>
          </cell>
          <cell r="B846" t="str">
            <v>VAR_fout</v>
          </cell>
          <cell r="C846" t="str">
            <v>SCOM-SHNGA</v>
          </cell>
          <cell r="D846">
            <v>24.189714821326096</v>
          </cell>
          <cell r="E846">
            <v>25.326920220787034</v>
          </cell>
          <cell r="F846">
            <v>24.580503391887493</v>
          </cell>
          <cell r="G846">
            <v>22.975390590703213</v>
          </cell>
          <cell r="H846">
            <v>22.963074069601372</v>
          </cell>
          <cell r="I846">
            <v>23.760022557225451</v>
          </cell>
          <cell r="J846">
            <v>22.263149281900386</v>
          </cell>
          <cell r="K846">
            <v>9.1627349809583407</v>
          </cell>
          <cell r="L846">
            <v>5.1522217809068458</v>
          </cell>
          <cell r="M846">
            <v>2.9498702652024371</v>
          </cell>
          <cell r="N846">
            <v>1.7584715042964896</v>
          </cell>
          <cell r="O846">
            <v>0.47543726826635907</v>
          </cell>
        </row>
        <row r="847">
          <cell r="A847" t="str">
            <v>SCOM-SHNGABR</v>
          </cell>
          <cell r="B847" t="str">
            <v>VAR_fin</v>
          </cell>
          <cell r="C847" t="str">
            <v>SNGA</v>
          </cell>
          <cell r="D847">
            <v>25.54868756409719</v>
          </cell>
          <cell r="E847">
            <v>26.749780907348086</v>
          </cell>
          <cell r="F847">
            <v>25.961430548735095</v>
          </cell>
          <cell r="G847">
            <v>24.266142871079762</v>
          </cell>
          <cell r="H847">
            <v>24.253134410590203</v>
          </cell>
          <cell r="I847">
            <v>25.094855285159429</v>
          </cell>
          <cell r="J847">
            <v>23.513888005602652</v>
          </cell>
          <cell r="K847">
            <v>9.6774953731470106</v>
          </cell>
          <cell r="L847">
            <v>5.4416724427555438</v>
          </cell>
          <cell r="M847">
            <v>3.1155933138093146</v>
          </cell>
          <cell r="N847">
            <v>1.8572620382457308</v>
          </cell>
          <cell r="O847">
            <v>0.50214722715772764</v>
          </cell>
        </row>
        <row r="848">
          <cell r="A848" t="str">
            <v>SCOM-SHNGABR</v>
          </cell>
          <cell r="B848" t="str">
            <v>VAR_ncap</v>
          </cell>
          <cell r="C848" t="str">
            <v>-</v>
          </cell>
          <cell r="D848">
            <v>9.1045173536391301E-8</v>
          </cell>
          <cell r="E848">
            <v>5.3106702317974601E-7</v>
          </cell>
          <cell r="F848">
            <v>6.0797992125078703E-7</v>
          </cell>
          <cell r="G848">
            <v>9.16607917035344E-7</v>
          </cell>
          <cell r="H848">
            <v>1.1152516611580501</v>
          </cell>
          <cell r="I848">
            <v>0.89917691792294197</v>
          </cell>
          <cell r="J848">
            <v>6.6101471951250998E-6</v>
          </cell>
          <cell r="K848">
            <v>1.10545271713851E-5</v>
          </cell>
          <cell r="L848">
            <v>0.594774344422207</v>
          </cell>
          <cell r="M848">
            <v>4.1890321766847802E-2</v>
          </cell>
          <cell r="N848">
            <v>0.134380653692355</v>
          </cell>
          <cell r="O848">
            <v>8.1383782375772595E-2</v>
          </cell>
        </row>
        <row r="849">
          <cell r="A849" t="str">
            <v>SCOM-SHNGABR</v>
          </cell>
          <cell r="B849" t="str">
            <v>VAR_cap</v>
          </cell>
          <cell r="C849" t="str">
            <v>-</v>
          </cell>
          <cell r="D849">
            <v>2.7746815889203935</v>
          </cell>
          <cell r="E849">
            <v>2.7746414014226</v>
          </cell>
          <cell r="F849">
            <v>2.7746103098972523</v>
          </cell>
          <cell r="G849">
            <v>2.774594001687642</v>
          </cell>
          <cell r="H849">
            <v>1.8347992720606867</v>
          </cell>
          <cell r="I849">
            <v>2.0144286786652237</v>
          </cell>
          <cell r="J849">
            <v>2.0144336587852414</v>
          </cell>
          <cell r="K849">
            <v>0.8991894316556529</v>
          </cell>
          <cell r="L849">
            <v>0.73292133401560333</v>
          </cell>
          <cell r="M849">
            <v>0.48924774470326704</v>
          </cell>
          <cell r="N849">
            <v>0.29164785049186398</v>
          </cell>
          <cell r="O849">
            <v>8.1392234204670982E-2</v>
          </cell>
        </row>
        <row r="850">
          <cell r="A850" t="str">
            <v>RHEM-SHELCHP</v>
          </cell>
          <cell r="B850" t="str">
            <v>VAR_fout</v>
          </cell>
          <cell r="C850" t="str">
            <v>RHEM-SHAELCH</v>
          </cell>
          <cell r="D850">
            <v>9.9025225133555086</v>
          </cell>
          <cell r="E850">
            <v>11.655196234124233</v>
          </cell>
          <cell r="F850">
            <v>11.655200896843981</v>
          </cell>
          <cell r="G850">
            <v>16.917616198855473</v>
          </cell>
          <cell r="H850">
            <v>23.470807397763849</v>
          </cell>
          <cell r="I850">
            <v>23.470876480901438</v>
          </cell>
          <cell r="J850">
            <v>28.189007571045909</v>
          </cell>
          <cell r="K850">
            <v>32.33384376848759</v>
          </cell>
          <cell r="L850">
            <v>32.333845429697391</v>
          </cell>
          <cell r="M850">
            <v>32.333847619383384</v>
          </cell>
          <cell r="N850">
            <v>32.333846923756909</v>
          </cell>
          <cell r="O850">
            <v>32.333848678212078</v>
          </cell>
        </row>
        <row r="851">
          <cell r="A851" t="str">
            <v>RHEM-SHELCHP</v>
          </cell>
          <cell r="B851" t="str">
            <v>VAR_fin</v>
          </cell>
          <cell r="C851" t="str">
            <v>RHEMELCHPC</v>
          </cell>
          <cell r="D851">
            <v>9.9025225133555086</v>
          </cell>
          <cell r="E851">
            <v>11.655196234124233</v>
          </cell>
          <cell r="F851">
            <v>11.655200896843981</v>
          </cell>
          <cell r="G851">
            <v>16.917616198855473</v>
          </cell>
          <cell r="H851">
            <v>23.470807397763849</v>
          </cell>
          <cell r="I851">
            <v>23.470876480901438</v>
          </cell>
          <cell r="J851">
            <v>28.189007571045909</v>
          </cell>
          <cell r="K851">
            <v>32.33384376848759</v>
          </cell>
          <cell r="L851">
            <v>32.333845429697391</v>
          </cell>
          <cell r="M851">
            <v>32.333847619383384</v>
          </cell>
          <cell r="N851">
            <v>32.333846923756909</v>
          </cell>
          <cell r="O851">
            <v>32.333848678212078</v>
          </cell>
        </row>
        <row r="852">
          <cell r="A852" t="str">
            <v>RHEM-SHELCHP</v>
          </cell>
          <cell r="B852" t="str">
            <v>VAR_fin</v>
          </cell>
          <cell r="C852" t="str">
            <v>RHEM_ELC</v>
          </cell>
          <cell r="D852">
            <v>3.0945382566289501</v>
          </cell>
          <cell r="E852">
            <v>3.5825397939264341</v>
          </cell>
          <cell r="F852">
            <v>3.4965602690531927</v>
          </cell>
          <cell r="G852">
            <v>4.8800815958236914</v>
          </cell>
          <cell r="H852">
            <v>6.5499927621666503</v>
          </cell>
          <cell r="I852">
            <v>6.3434801299733623</v>
          </cell>
          <cell r="J852">
            <v>7.4181598871173415</v>
          </cell>
          <cell r="K852">
            <v>8.2907291714070723</v>
          </cell>
          <cell r="L852">
            <v>8.2907295973583022</v>
          </cell>
          <cell r="M852">
            <v>8.2907301588162596</v>
          </cell>
          <cell r="N852">
            <v>8.2907299804504948</v>
          </cell>
          <cell r="O852">
            <v>8.2907304303107932</v>
          </cell>
        </row>
        <row r="853">
          <cell r="A853" t="str">
            <v>RHEM-SHELCHP</v>
          </cell>
          <cell r="B853" t="str">
            <v>VAR_ncap</v>
          </cell>
          <cell r="C853" t="str">
            <v>-</v>
          </cell>
          <cell r="D853">
            <v>2.7524796939265702E-7</v>
          </cell>
          <cell r="E853">
            <v>0.123762490190835</v>
          </cell>
          <cell r="F853">
            <v>1.8105442070160399E-5</v>
          </cell>
          <cell r="G853">
            <v>0.37164135069433102</v>
          </cell>
          <cell r="H853">
            <v>1.0580924185715801</v>
          </cell>
          <cell r="I853">
            <v>0.316261595364218</v>
          </cell>
          <cell r="J853">
            <v>0.61622991091030299</v>
          </cell>
          <cell r="K853">
            <v>1.3548495857515701</v>
          </cell>
          <cell r="L853">
            <v>0.34933334760162699</v>
          </cell>
          <cell r="M853">
            <v>0.58315018355722303</v>
          </cell>
          <cell r="N853">
            <v>1.2256265250212</v>
          </cell>
          <cell r="O853">
            <v>0.47449326916856499</v>
          </cell>
        </row>
        <row r="854">
          <cell r="A854" t="str">
            <v>RHEM-SHELCHP</v>
          </cell>
          <cell r="B854" t="str">
            <v>VAR_cap</v>
          </cell>
          <cell r="C854" t="str">
            <v>-</v>
          </cell>
          <cell r="D854">
            <v>0.69925222563996847</v>
          </cell>
          <cell r="E854">
            <v>0.82301469041887287</v>
          </cell>
          <cell r="F854">
            <v>0.8230327049804762</v>
          </cell>
          <cell r="G854">
            <v>1.1946739781291187</v>
          </cell>
          <cell r="H854">
            <v>1.674500637087261</v>
          </cell>
          <cell r="I854">
            <v>1.6752953723315949</v>
          </cell>
          <cell r="J854">
            <v>1.9905838006075205</v>
          </cell>
          <cell r="K854">
            <v>2.2873408520517522</v>
          </cell>
          <cell r="L854">
            <v>2.2873598626523912</v>
          </cell>
          <cell r="M854">
            <v>2.2873328643385968</v>
          </cell>
          <cell r="N854">
            <v>2.2873398119127222</v>
          </cell>
          <cell r="O854">
            <v>2.2832697484426183</v>
          </cell>
        </row>
        <row r="855">
          <cell r="A855" t="str">
            <v>RHNM-SHSTG-ELC</v>
          </cell>
          <cell r="B855" t="str">
            <v>VAR_fout</v>
          </cell>
          <cell r="C855" t="str">
            <v>RHNM-SHAELCB</v>
          </cell>
          <cell r="F855">
            <v>2.5256034776080762E-2</v>
          </cell>
          <cell r="G855">
            <v>2.2319656745877589E-2</v>
          </cell>
          <cell r="H855">
            <v>7.1265727979528929E-5</v>
          </cell>
          <cell r="I855">
            <v>1.2576366275088494E-5</v>
          </cell>
          <cell r="J855">
            <v>9.0985306144242034E-5</v>
          </cell>
          <cell r="K855">
            <v>8.8312737663394836E-5</v>
          </cell>
          <cell r="L855">
            <v>1.1646050467699051E-4</v>
          </cell>
          <cell r="M855">
            <v>1.8125242545848966E-2</v>
          </cell>
          <cell r="N855">
            <v>1.7707391758143244E-4</v>
          </cell>
          <cell r="O855">
            <v>1.7897265872590892E-4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E856">
            <v>6.0265236299935293E-8</v>
          </cell>
          <cell r="F856">
            <v>2.5256978076885817E-2</v>
          </cell>
          <cell r="G856">
            <v>2.2320365183457591E-2</v>
          </cell>
          <cell r="H856">
            <v>7.1265038359784156E-5</v>
          </cell>
          <cell r="I856">
            <v>1.2590499764606843E-5</v>
          </cell>
          <cell r="J856">
            <v>9.086787281075265E-5</v>
          </cell>
          <cell r="K856">
            <v>8.8372611887140389E-5</v>
          </cell>
          <cell r="L856">
            <v>1.1635146176103488E-4</v>
          </cell>
          <cell r="M856">
            <v>1.8126492440934765E-2</v>
          </cell>
          <cell r="N856">
            <v>1.7731190416984754E-4</v>
          </cell>
          <cell r="O856">
            <v>1.7905837847944766E-4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D857">
            <v>7.5897338879681093E-5</v>
          </cell>
          <cell r="E857">
            <v>2.84670675202196E-3</v>
          </cell>
          <cell r="F857">
            <v>1.8468140425148401E-5</v>
          </cell>
          <cell r="G857">
            <v>1.5589911192849098E-5</v>
          </cell>
          <cell r="H857">
            <v>1.0264949764231101E-5</v>
          </cell>
          <cell r="I857">
            <v>4.7134658086224696E-6</v>
          </cell>
          <cell r="J857">
            <v>2.9914661657041001E-5</v>
          </cell>
          <cell r="K857">
            <v>2.53736628535536E-5</v>
          </cell>
          <cell r="L857">
            <v>2.6468498022542E-5</v>
          </cell>
          <cell r="M857">
            <v>2.6788295289104399E-3</v>
          </cell>
          <cell r="N857">
            <v>2.93609629403531E-5</v>
          </cell>
          <cell r="O857">
            <v>4.1095139533216902E-5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D858">
            <v>7.5897338879681093E-5</v>
          </cell>
          <cell r="E858">
            <v>2.9197168390758116E-3</v>
          </cell>
          <cell r="F858">
            <v>2.9213579516581848E-3</v>
          </cell>
          <cell r="G858">
            <v>2.9180490897988019E-3</v>
          </cell>
          <cell r="H858">
            <v>3.0921824239579961E-5</v>
          </cell>
          <cell r="I858">
            <v>7.2721106753004003E-6</v>
          </cell>
          <cell r="J858">
            <v>3.1919747274361799E-5</v>
          </cell>
          <cell r="K858">
            <v>3.1692935124662594E-5</v>
          </cell>
          <cell r="L858">
            <v>3.6849706888107808E-5</v>
          </cell>
          <cell r="M858">
            <v>2.6994434424220952E-3</v>
          </cell>
          <cell r="N858">
            <v>5.8560777851260001E-5</v>
          </cell>
          <cell r="O858">
            <v>6.6285387769859754E-5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D859">
            <v>13.722991746282787</v>
          </cell>
          <cell r="E859">
            <v>14.025480769440678</v>
          </cell>
          <cell r="F859">
            <v>12.490207959359184</v>
          </cell>
          <cell r="G859">
            <v>10.419795995540877</v>
          </cell>
          <cell r="H859">
            <v>8.7133653531289674</v>
          </cell>
          <cell r="I859">
            <v>7.428372436368857</v>
          </cell>
          <cell r="J859">
            <v>6.7951484211190412</v>
          </cell>
          <cell r="K859">
            <v>7.1684608010853044</v>
          </cell>
          <cell r="L859">
            <v>5.9095829022261874</v>
          </cell>
          <cell r="M859">
            <v>5.159288958821926</v>
          </cell>
          <cell r="N859">
            <v>5.1051533844551553</v>
          </cell>
          <cell r="O859">
            <v>4.1557784531813668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D860">
            <v>13.722991746282787</v>
          </cell>
          <cell r="E860">
            <v>14.025480769440678</v>
          </cell>
          <cell r="F860">
            <v>12.490207959359184</v>
          </cell>
          <cell r="G860">
            <v>10.419795995540877</v>
          </cell>
          <cell r="H860">
            <v>8.7133653531289674</v>
          </cell>
          <cell r="I860">
            <v>7.428372436368857</v>
          </cell>
          <cell r="J860">
            <v>6.7951484211190412</v>
          </cell>
          <cell r="K860">
            <v>7.1684608010853044</v>
          </cell>
          <cell r="L860">
            <v>5.9095829022261874</v>
          </cell>
          <cell r="M860">
            <v>5.159288958821926</v>
          </cell>
          <cell r="N860">
            <v>5.1051533844551553</v>
          </cell>
          <cell r="O860">
            <v>4.1557784531813668</v>
          </cell>
        </row>
        <row r="861">
          <cell r="A861" t="str">
            <v>RHNS-SHLTHCHPWOD</v>
          </cell>
          <cell r="B861" t="str">
            <v>VAR_fout</v>
          </cell>
          <cell r="C861" t="str">
            <v>RHNS-SHLTHC-WOD</v>
          </cell>
          <cell r="G861">
            <v>3.9037876976219873E-4</v>
          </cell>
          <cell r="H861">
            <v>7.8204137132894397E-4</v>
          </cell>
          <cell r="I861">
            <v>2.5613362753144548E-3</v>
          </cell>
          <cell r="J861">
            <v>2.8060577814687511E-3</v>
          </cell>
          <cell r="K861">
            <v>4.8876162073347327E-3</v>
          </cell>
          <cell r="L861">
            <v>2.9316213074744852E-3</v>
          </cell>
          <cell r="M861">
            <v>1.9236994137189134E-3</v>
          </cell>
          <cell r="N861">
            <v>9.6667801415957033E-4</v>
          </cell>
          <cell r="O861">
            <v>2.7473575807842698E-3</v>
          </cell>
        </row>
        <row r="862">
          <cell r="A862" t="str">
            <v>RHNS-SHLTHCHPWOD</v>
          </cell>
          <cell r="B862" t="str">
            <v>VAR_fin</v>
          </cell>
          <cell r="C862" t="str">
            <v>RHNS_LTH_CHPWOD_ON</v>
          </cell>
          <cell r="G862">
            <v>3.9432198965878666E-4</v>
          </cell>
          <cell r="H862">
            <v>7.899407791201455E-4</v>
          </cell>
          <cell r="I862">
            <v>2.58720835890349E-3</v>
          </cell>
          <cell r="J862">
            <v>2.8344017994633834E-3</v>
          </cell>
          <cell r="K862">
            <v>4.9369860680148784E-3</v>
          </cell>
          <cell r="L862">
            <v>2.961233643913621E-3</v>
          </cell>
          <cell r="M862">
            <v>1.9431307209281949E-3</v>
          </cell>
          <cell r="N862">
            <v>9.7644243854502039E-4</v>
          </cell>
          <cell r="O862">
            <v>2.77510866745886E-3</v>
          </cell>
        </row>
        <row r="863">
          <cell r="A863" t="str">
            <v>RHNS-SHLTHCHPWOD</v>
          </cell>
          <cell r="B863" t="str">
            <v>VAR_fin</v>
          </cell>
          <cell r="C863" t="str">
            <v>RHNSLTHCHPC</v>
          </cell>
          <cell r="G863">
            <v>3.9037876976219873E-4</v>
          </cell>
          <cell r="H863">
            <v>7.8204137132894397E-4</v>
          </cell>
          <cell r="I863">
            <v>2.5613362753144548E-3</v>
          </cell>
          <cell r="J863">
            <v>2.8060577814687511E-3</v>
          </cell>
          <cell r="K863">
            <v>4.8876162073347327E-3</v>
          </cell>
          <cell r="L863">
            <v>2.9316213074744852E-3</v>
          </cell>
          <cell r="M863">
            <v>1.9236994137189134E-3</v>
          </cell>
          <cell r="N863">
            <v>9.6667801415957033E-4</v>
          </cell>
          <cell r="O863">
            <v>2.7473575807842698E-3</v>
          </cell>
        </row>
        <row r="864">
          <cell r="A864" t="str">
            <v>RHNS-SHLTHCHPWOD</v>
          </cell>
          <cell r="B864" t="str">
            <v>VAR_ncap</v>
          </cell>
          <cell r="C864" t="str">
            <v>-</v>
          </cell>
          <cell r="G864">
            <v>4.8743006772496E-5</v>
          </cell>
          <cell r="H864">
            <v>6.9768241420265195E-5</v>
          </cell>
          <cell r="I864">
            <v>2.4579308651539702E-4</v>
          </cell>
          <cell r="J864">
            <v>1.95355656697401E-4</v>
          </cell>
          <cell r="K864">
            <v>3.54895562568008E-4</v>
          </cell>
          <cell r="L864">
            <v>1.87190442082724E-4</v>
          </cell>
          <cell r="M864">
            <v>1.4067223767198799E-4</v>
          </cell>
          <cell r="N864">
            <v>7.2138869874185805E-5</v>
          </cell>
          <cell r="O864">
            <v>2.7634956805144801E-4</v>
          </cell>
        </row>
        <row r="865">
          <cell r="A865" t="str">
            <v>RHNS-SHLTHCHPWOD</v>
          </cell>
          <cell r="B865" t="str">
            <v>VAR_cap</v>
          </cell>
          <cell r="C865" t="str">
            <v>-</v>
          </cell>
          <cell r="G865">
            <v>4.8743006772496E-5</v>
          </cell>
          <cell r="H865">
            <v>8.7720850458776001E-5</v>
          </cell>
          <cell r="I865">
            <v>2.8440265445686951E-4</v>
          </cell>
          <cell r="J865">
            <v>2.8979265894342698E-4</v>
          </cell>
          <cell r="K865">
            <v>4.6924168240410297E-4</v>
          </cell>
          <cell r="L865">
            <v>2.9209892320087097E-4</v>
          </cell>
          <cell r="M865">
            <v>2.2181904863849503E-4</v>
          </cell>
          <cell r="N865">
            <v>1.19497776483271E-4</v>
          </cell>
          <cell r="O865">
            <v>3.2379322688252802E-4</v>
          </cell>
        </row>
        <row r="866">
          <cell r="A866" t="str">
            <v>RHNM-SHELCBR</v>
          </cell>
          <cell r="B866" t="str">
            <v>VAR_fout</v>
          </cell>
          <cell r="C866" t="str">
            <v>RHNM-SHAELCB</v>
          </cell>
          <cell r="E866">
            <v>0.15438603507177415</v>
          </cell>
          <cell r="F866">
            <v>0.15265060098497449</v>
          </cell>
          <cell r="G866">
            <v>0.10503257253849722</v>
          </cell>
          <cell r="H866">
            <v>9.3326164035071083E-4</v>
          </cell>
          <cell r="I866">
            <v>2.21345616899452E-4</v>
          </cell>
          <cell r="J866">
            <v>9.0056035848321513E-4</v>
          </cell>
          <cell r="K866">
            <v>1.2778123083737121E-3</v>
          </cell>
          <cell r="L866">
            <v>1.099882230362219E-3</v>
          </cell>
          <cell r="M866">
            <v>0.13623490764451204</v>
          </cell>
          <cell r="N866">
            <v>1.6958627096330169E-3</v>
          </cell>
          <cell r="O866">
            <v>1.9622426188213981E-3</v>
          </cell>
        </row>
        <row r="867">
          <cell r="A867" t="str">
            <v>RHNM-SHELCBR</v>
          </cell>
          <cell r="B867" t="str">
            <v>VAR_fin</v>
          </cell>
          <cell r="C867" t="str">
            <v>RHNM_ELC</v>
          </cell>
          <cell r="E867">
            <v>0.16251161586502527</v>
          </cell>
          <cell r="F867">
            <v>0.16068484314207829</v>
          </cell>
          <cell r="G867">
            <v>0.11056060267210241</v>
          </cell>
          <cell r="H867">
            <v>9.823806740533801E-4</v>
          </cell>
          <cell r="I867">
            <v>2.329953862099493E-4</v>
          </cell>
          <cell r="J867">
            <v>9.4795827208759436E-4</v>
          </cell>
          <cell r="K867">
            <v>1.3450655877618009E-3</v>
          </cell>
          <cell r="L867">
            <v>1.1577707688023365E-3</v>
          </cell>
          <cell r="M867">
            <v>0.14340516594159167</v>
          </cell>
          <cell r="N867">
            <v>1.7851186417189658E-3</v>
          </cell>
          <cell r="O867">
            <v>2.0655185461277885E-3</v>
          </cell>
        </row>
        <row r="868">
          <cell r="A868" t="str">
            <v>RHNM-SHELCBR</v>
          </cell>
          <cell r="B868" t="str">
            <v>VAR_ncap</v>
          </cell>
          <cell r="C868" t="str">
            <v>-</v>
          </cell>
          <cell r="E868">
            <v>1.24166086332779E-2</v>
          </cell>
          <cell r="H868">
            <v>3.1313729434938399E-5</v>
          </cell>
          <cell r="J868">
            <v>1.3521584505659E-4</v>
          </cell>
          <cell r="L868">
            <v>4.1499676712180199E-5</v>
          </cell>
          <cell r="M868">
            <v>1.14318177628016E-2</v>
          </cell>
          <cell r="N868">
            <v>9.7530656788492497E-7</v>
          </cell>
          <cell r="O868">
            <v>3.4894938776533901E-5</v>
          </cell>
        </row>
        <row r="869">
          <cell r="A869" t="str">
            <v>RHNM-SHELCBR</v>
          </cell>
          <cell r="B869" t="str">
            <v>VAR_cap</v>
          </cell>
          <cell r="C869" t="str">
            <v>-</v>
          </cell>
          <cell r="E869">
            <v>1.24166086332779E-2</v>
          </cell>
          <cell r="F869">
            <v>1.2415911643535745E-2</v>
          </cell>
          <cell r="G869">
            <v>1.2401519573749594E-2</v>
          </cell>
          <cell r="H869">
            <v>1.3147665325180004E-4</v>
          </cell>
          <cell r="I869">
            <v>3.1120848368724196E-5</v>
          </cell>
          <cell r="J869">
            <v>1.3548738713692131E-4</v>
          </cell>
          <cell r="K869">
            <v>1.3511830667504293E-4</v>
          </cell>
          <cell r="L869">
            <v>1.5667509457306726E-4</v>
          </cell>
          <cell r="M869">
            <v>1.147309667776261E-2</v>
          </cell>
          <cell r="N869">
            <v>2.4925493315909944E-4</v>
          </cell>
          <cell r="O869">
            <v>2.8170595731989885E-4</v>
          </cell>
        </row>
        <row r="870">
          <cell r="A870" t="str">
            <v>RHNS-SHSTG-NGAHP</v>
          </cell>
          <cell r="B870" t="str">
            <v>VAR_fout</v>
          </cell>
          <cell r="C870" t="str">
            <v>RHNS-SHANGAH</v>
          </cell>
          <cell r="F870">
            <v>7.5272656137974282E-5</v>
          </cell>
          <cell r="G870">
            <v>7.8077719519937288E-5</v>
          </cell>
          <cell r="H870">
            <v>1.1633696060694091E-3</v>
          </cell>
          <cell r="I870">
            <v>6.7984284351176649E-2</v>
          </cell>
          <cell r="J870">
            <v>6.6444594210926328E-2</v>
          </cell>
          <cell r="K870">
            <v>6.4234183488359367E-2</v>
          </cell>
          <cell r="L870">
            <v>4.7347143708175868E-3</v>
          </cell>
          <cell r="M870">
            <v>8.513516976365511E-5</v>
          </cell>
          <cell r="N870">
            <v>7.5083653189253905E-5</v>
          </cell>
          <cell r="O870">
            <v>5.5653433213868448E-5</v>
          </cell>
        </row>
        <row r="871">
          <cell r="A871" t="str">
            <v>RHNS-SHSTG-NGAHP</v>
          </cell>
          <cell r="B871" t="str">
            <v>VAR_fin</v>
          </cell>
          <cell r="C871" t="str">
            <v>RHNS-SHANGAH</v>
          </cell>
          <cell r="F871">
            <v>7.3999968042600758E-5</v>
          </cell>
          <cell r="G871">
            <v>7.6284264878972519E-5</v>
          </cell>
          <cell r="H871">
            <v>1.1625675215962538E-3</v>
          </cell>
          <cell r="I871">
            <v>6.7988307183370345E-2</v>
          </cell>
          <cell r="J871">
            <v>6.6448333311964952E-2</v>
          </cell>
          <cell r="K871">
            <v>6.4237899179172914E-2</v>
          </cell>
          <cell r="L871">
            <v>4.7349561323373011E-3</v>
          </cell>
          <cell r="M871">
            <v>8.5160226433278341E-5</v>
          </cell>
          <cell r="N871">
            <v>7.5069363159389587E-5</v>
          </cell>
          <cell r="O871">
            <v>5.5863699706236612E-5</v>
          </cell>
        </row>
        <row r="872">
          <cell r="A872" t="str">
            <v>RHNS-SHSTG-NGAHP</v>
          </cell>
          <cell r="B872" t="str">
            <v>VAR_ncap</v>
          </cell>
          <cell r="C872" t="str">
            <v>-</v>
          </cell>
          <cell r="D872">
            <v>4.3630705812590401E-6</v>
          </cell>
          <cell r="E872">
            <v>1.9918576990044701E-6</v>
          </cell>
          <cell r="F872">
            <v>2.1416993130885001E-5</v>
          </cell>
          <cell r="G872">
            <v>8.8765887886740792E-6</v>
          </cell>
          <cell r="H872">
            <v>2.3004516668077301E-4</v>
          </cell>
          <cell r="I872">
            <v>9.9230611475780803E-3</v>
          </cell>
          <cell r="J872">
            <v>3.7957529817566897E-5</v>
          </cell>
          <cell r="K872">
            <v>6.4813839265846101E-5</v>
          </cell>
          <cell r="L872">
            <v>4.0768426280516101E-5</v>
          </cell>
          <cell r="M872">
            <v>1.8125845636472901E-5</v>
          </cell>
          <cell r="N872">
            <v>2.0929210357231301E-5</v>
          </cell>
          <cell r="O872">
            <v>2.5673846785289799E-5</v>
          </cell>
        </row>
        <row r="873">
          <cell r="A873" t="str">
            <v>RHNS-SHSTG-NGAHP</v>
          </cell>
          <cell r="B873" t="str">
            <v>VAR_cap</v>
          </cell>
          <cell r="C873" t="str">
            <v>-</v>
          </cell>
          <cell r="D873">
            <v>4.3630705812590401E-6</v>
          </cell>
          <cell r="E873">
            <v>2.8575765867059452E-8</v>
          </cell>
          <cell r="F873">
            <v>2.0375024434016971E-5</v>
          </cell>
          <cell r="G873">
            <v>2.0635071097937503E-5</v>
          </cell>
          <cell r="H873">
            <v>2.4438277468765638E-4</v>
          </cell>
          <cell r="I873">
            <v>1.0152252539321057E-2</v>
          </cell>
          <cell r="J873">
            <v>1.0148108851898695E-2</v>
          </cell>
          <cell r="K873">
            <v>9.923717594392591E-3</v>
          </cell>
          <cell r="L873">
            <v>6.9387158277264306E-4</v>
          </cell>
          <cell r="M873">
            <v>3.0343641703517313E-5</v>
          </cell>
          <cell r="N873">
            <v>3.0693696032554501E-5</v>
          </cell>
          <cell r="O873">
            <v>3.74971329079605E-5</v>
          </cell>
        </row>
        <row r="874">
          <cell r="A874" t="str">
            <v>RHNS-SHLTHDH</v>
          </cell>
          <cell r="B874" t="str">
            <v>VAR_fout</v>
          </cell>
          <cell r="C874" t="str">
            <v>RHNS-SHLTHD</v>
          </cell>
          <cell r="E874">
            <v>5.3908361392636515E-2</v>
          </cell>
          <cell r="F874">
            <v>6.987700128634329E-2</v>
          </cell>
          <cell r="G874">
            <v>0.11238995096252898</v>
          </cell>
          <cell r="H874">
            <v>0.17507822036717027</v>
          </cell>
          <cell r="I874">
            <v>0.24919561539945387</v>
          </cell>
          <cell r="J874">
            <v>0.34073811431050044</v>
          </cell>
          <cell r="K874">
            <v>0.45179824327070894</v>
          </cell>
          <cell r="L874">
            <v>0.47484497023587657</v>
          </cell>
          <cell r="M874">
            <v>0.49906738989867289</v>
          </cell>
          <cell r="N874">
            <v>0.52452581994564929</v>
          </cell>
          <cell r="O874">
            <v>0.55128453067555128</v>
          </cell>
        </row>
        <row r="875">
          <cell r="A875" t="str">
            <v>RHNS-SHLTHDH</v>
          </cell>
          <cell r="B875" t="str">
            <v>VAR_fin</v>
          </cell>
          <cell r="C875" t="str">
            <v>RHNS_LTH_DH</v>
          </cell>
          <cell r="E875">
            <v>5.4452890295592381E-2</v>
          </cell>
          <cell r="F875">
            <v>7.0582829582164927E-2</v>
          </cell>
          <cell r="G875">
            <v>0.11352520299245347</v>
          </cell>
          <cell r="H875">
            <v>0.1768466872395659</v>
          </cell>
          <cell r="I875">
            <v>0.25171274282773087</v>
          </cell>
          <cell r="J875">
            <v>0.34417991344494997</v>
          </cell>
          <cell r="K875">
            <v>0.4563618618896052</v>
          </cell>
          <cell r="L875">
            <v>0.47964138407664331</v>
          </cell>
          <cell r="M875">
            <v>0.50410847464512365</v>
          </cell>
          <cell r="N875">
            <v>0.52982406055116082</v>
          </cell>
          <cell r="O875">
            <v>0.55685306128843559</v>
          </cell>
        </row>
        <row r="876">
          <cell r="A876" t="str">
            <v>RHNS-SHLTHDH</v>
          </cell>
          <cell r="B876" t="str">
            <v>VAR_fin</v>
          </cell>
          <cell r="C876" t="str">
            <v>RHNSLTHDHC</v>
          </cell>
          <cell r="E876">
            <v>5.3908361392636515E-2</v>
          </cell>
          <cell r="F876">
            <v>6.987700128634329E-2</v>
          </cell>
          <cell r="G876">
            <v>0.11238995096252898</v>
          </cell>
          <cell r="H876">
            <v>0.17507822036717027</v>
          </cell>
          <cell r="I876">
            <v>0.24919561539945387</v>
          </cell>
          <cell r="J876">
            <v>0.34073811431050044</v>
          </cell>
          <cell r="K876">
            <v>0.45179824327070894</v>
          </cell>
          <cell r="L876">
            <v>0.47484497023587657</v>
          </cell>
          <cell r="M876">
            <v>0.49906738989867289</v>
          </cell>
          <cell r="N876">
            <v>0.52452581994564929</v>
          </cell>
          <cell r="O876">
            <v>0.55128453067555128</v>
          </cell>
        </row>
        <row r="877">
          <cell r="A877" t="str">
            <v>RHNS-SHLTHDH</v>
          </cell>
          <cell r="B877" t="str">
            <v>VAR_ncap</v>
          </cell>
          <cell r="C877" t="str">
            <v>-</v>
          </cell>
          <cell r="E877">
            <v>4.6098698164296703E-3</v>
          </cell>
          <cell r="F877">
            <v>1.04105240212702E-3</v>
          </cell>
          <cell r="G877">
            <v>2.54926544093435E-3</v>
          </cell>
          <cell r="H877">
            <v>6.0055601189156899E-3</v>
          </cell>
          <cell r="I877">
            <v>5.8180613214215398E-3</v>
          </cell>
          <cell r="J877">
            <v>5.0719833150590999E-3</v>
          </cell>
          <cell r="K877">
            <v>1.0422056399652E-2</v>
          </cell>
          <cell r="L877">
            <v>8.1192588320874704E-4</v>
          </cell>
          <cell r="M877">
            <v>6.0730969055072196E-4</v>
          </cell>
          <cell r="N877">
            <v>1.2692674582484599E-3</v>
          </cell>
          <cell r="O877">
            <v>2.0070054779659698E-3</v>
          </cell>
        </row>
        <row r="878">
          <cell r="A878" t="str">
            <v>RHNS-SHLTHDH</v>
          </cell>
          <cell r="B878" t="str">
            <v>VAR_cap</v>
          </cell>
          <cell r="C878" t="str">
            <v>-</v>
          </cell>
          <cell r="E878">
            <v>4.6098698164296703E-3</v>
          </cell>
          <cell r="F878">
            <v>5.6509222185566902E-3</v>
          </cell>
          <cell r="G878">
            <v>8.2001876594910393E-3</v>
          </cell>
          <cell r="H878">
            <v>1.42057477784067E-2</v>
          </cell>
          <cell r="I878">
            <v>2.0023809099828298E-2</v>
          </cell>
          <cell r="J878">
            <v>2.5095792414887401E-2</v>
          </cell>
          <cell r="K878">
            <v>3.5517848814539399E-2</v>
          </cell>
          <cell r="L878">
            <v>3.6329774697748098E-2</v>
          </cell>
          <cell r="M878">
            <v>3.6937084388298798E-2</v>
          </cell>
          <cell r="N878">
            <v>3.8206351846547297E-2</v>
          </cell>
          <cell r="O878">
            <v>4.0213357324513199E-2</v>
          </cell>
        </row>
        <row r="879">
          <cell r="A879" t="str">
            <v>ITOT-SWHNGAHP</v>
          </cell>
          <cell r="B879" t="str">
            <v>VAR_fout</v>
          </cell>
          <cell r="C879" t="str">
            <v>ITOT-SWHANGAH</v>
          </cell>
          <cell r="F879">
            <v>4.9975741555975525E-3</v>
          </cell>
          <cell r="G879">
            <v>2.5508947961366299E-3</v>
          </cell>
          <cell r="H879">
            <v>2.0988055258011336E-3</v>
          </cell>
          <cell r="I879">
            <v>2.3124307421260495</v>
          </cell>
          <cell r="J879">
            <v>2.3091800483419171</v>
          </cell>
          <cell r="K879">
            <v>0.10419035493209711</v>
          </cell>
          <cell r="L879">
            <v>2.8754431509127012E-2</v>
          </cell>
          <cell r="M879">
            <v>1.3705256716032795E-2</v>
          </cell>
          <cell r="N879">
            <v>1.3702825942553409E-2</v>
          </cell>
          <cell r="O879">
            <v>1.3694340879243381E-2</v>
          </cell>
        </row>
        <row r="880">
          <cell r="A880" t="str">
            <v>ITOT-SWHNGAHP</v>
          </cell>
          <cell r="B880" t="str">
            <v>VAR_fout</v>
          </cell>
          <cell r="C880" t="str">
            <v>CO2_I</v>
          </cell>
          <cell r="F880">
            <v>0.14949590892517101</v>
          </cell>
          <cell r="G880">
            <v>7.4844436699501304E-2</v>
          </cell>
          <cell r="H880">
            <v>6.0422069887584001E-2</v>
          </cell>
          <cell r="I880">
            <v>65.343459435765894</v>
          </cell>
          <cell r="J880">
            <v>64.069173691043702</v>
          </cell>
          <cell r="K880">
            <v>2.8393531725324102</v>
          </cell>
          <cell r="L880">
            <v>0.78360407144226396</v>
          </cell>
          <cell r="M880">
            <v>0.37349008132662498</v>
          </cell>
          <cell r="N880">
            <v>0.37342383887649699</v>
          </cell>
          <cell r="O880">
            <v>0.37319260738252502</v>
          </cell>
        </row>
        <row r="881">
          <cell r="A881" t="str">
            <v>ITOT-SWHNGAHP</v>
          </cell>
          <cell r="B881" t="str">
            <v>VAR_fin</v>
          </cell>
          <cell r="C881" t="str">
            <v>ITOTELCHPC</v>
          </cell>
          <cell r="F881">
            <v>4.9975741555975525E-3</v>
          </cell>
          <cell r="G881">
            <v>2.5508947961366299E-3</v>
          </cell>
          <cell r="H881">
            <v>2.0988055258011336E-3</v>
          </cell>
          <cell r="I881">
            <v>2.3124307421260495</v>
          </cell>
          <cell r="J881">
            <v>2.3091800483419171</v>
          </cell>
          <cell r="K881">
            <v>0.10419035493209711</v>
          </cell>
          <cell r="L881">
            <v>2.8754431509127012E-2</v>
          </cell>
          <cell r="M881">
            <v>1.3705256716032795E-2</v>
          </cell>
          <cell r="N881">
            <v>1.3702825942553409E-2</v>
          </cell>
          <cell r="O881">
            <v>1.3694340879243381E-2</v>
          </cell>
        </row>
        <row r="882">
          <cell r="A882" t="str">
            <v>ITOT-SWHNGAHP</v>
          </cell>
          <cell r="B882" t="str">
            <v>VAR_fin</v>
          </cell>
          <cell r="C882" t="str">
            <v>INGA</v>
          </cell>
          <cell r="F882">
            <v>2.6506366830704045E-3</v>
          </cell>
          <cell r="G882">
            <v>1.3270290194947044E-3</v>
          </cell>
          <cell r="H882">
            <v>1.0713132958791488E-3</v>
          </cell>
          <cell r="I882">
            <v>1.158571975811453</v>
          </cell>
          <cell r="J882">
            <v>1.1359782569333987</v>
          </cell>
          <cell r="K882">
            <v>5.034314135695768E-2</v>
          </cell>
          <cell r="L882">
            <v>1.3893689209969204E-2</v>
          </cell>
          <cell r="M882">
            <v>6.6221645625288142E-3</v>
          </cell>
          <cell r="N882">
            <v>6.6209900510017256E-3</v>
          </cell>
          <cell r="O882">
            <v>6.6168902018178101E-3</v>
          </cell>
        </row>
        <row r="883">
          <cell r="A883" t="str">
            <v>ITOT-SWHNGAHP</v>
          </cell>
          <cell r="B883" t="str">
            <v>VAR_ncap</v>
          </cell>
          <cell r="C883" t="str">
            <v>-</v>
          </cell>
          <cell r="E883">
            <v>3.0862971867895997E-4</v>
          </cell>
          <cell r="F883">
            <v>3.1021149401439299E-6</v>
          </cell>
          <cell r="G883">
            <v>4.4250883278010698E-7</v>
          </cell>
          <cell r="H883">
            <v>8.2263338535050695E-5</v>
          </cell>
          <cell r="I883">
            <v>0.12586418150960599</v>
          </cell>
          <cell r="J883">
            <v>8.3130755895990703E-6</v>
          </cell>
          <cell r="K883">
            <v>3.42268952175458E-6</v>
          </cell>
          <cell r="L883">
            <v>6.5220478900121196E-6</v>
          </cell>
          <cell r="M883">
            <v>9.6900797158903202E-4</v>
          </cell>
          <cell r="N883">
            <v>1.4572503227223899E-5</v>
          </cell>
          <cell r="O883">
            <v>2.7770788789249101E-4</v>
          </cell>
        </row>
        <row r="884">
          <cell r="A884" t="str">
            <v>ITOT-SWHNGAHP</v>
          </cell>
          <cell r="B884" t="str">
            <v>VAR_cap</v>
          </cell>
          <cell r="C884" t="str">
            <v>-</v>
          </cell>
          <cell r="E884">
            <v>3.0862971867895997E-4</v>
          </cell>
          <cell r="F884">
            <v>3.1157107612657929E-4</v>
          </cell>
          <cell r="G884">
            <v>2.6922298468975189E-4</v>
          </cell>
          <cell r="H884">
            <v>2.1993556034594501E-4</v>
          </cell>
          <cell r="I884">
            <v>0.12594664868601299</v>
          </cell>
          <cell r="J884">
            <v>0.12595414090804422</v>
          </cell>
          <cell r="K884">
            <v>1.101597296687E-2</v>
          </cell>
          <cell r="L884">
            <v>1.7065185531608025E-3</v>
          </cell>
          <cell r="M884">
            <v>9.7781629683336719E-4</v>
          </cell>
          <cell r="N884">
            <v>9.8702759646092332E-4</v>
          </cell>
          <cell r="O884">
            <v>1.259665146266406E-3</v>
          </cell>
        </row>
        <row r="885">
          <cell r="A885" t="str">
            <v>RHSA-WHLFOBR</v>
          </cell>
          <cell r="B885" t="str">
            <v>VAR_fout</v>
          </cell>
          <cell r="C885" t="str">
            <v>CO2_R</v>
          </cell>
          <cell r="D885">
            <v>726.712394461033</v>
          </cell>
          <cell r="E885">
            <v>620.82088012022803</v>
          </cell>
          <cell r="F885">
            <v>396.91586206190902</v>
          </cell>
          <cell r="G885">
            <v>104.019862971715</v>
          </cell>
          <cell r="H885">
            <v>34.8824974003848</v>
          </cell>
          <cell r="I885">
            <v>7.4181924313769396E-2</v>
          </cell>
          <cell r="J885">
            <v>5.6582847423931E-2</v>
          </cell>
          <cell r="K885">
            <v>3.4079081761783099E-2</v>
          </cell>
          <cell r="L885">
            <v>1.90604513056577E-2</v>
          </cell>
          <cell r="M885">
            <v>3.5621117955172199E-2</v>
          </cell>
          <cell r="N885">
            <v>3.1281499201192497E-2</v>
          </cell>
          <cell r="O885">
            <v>6.7716816319668194E-2</v>
          </cell>
        </row>
        <row r="886">
          <cell r="A886" t="str">
            <v>RHSA-WHLFOBR</v>
          </cell>
          <cell r="B886" t="str">
            <v>VAR_fout</v>
          </cell>
          <cell r="C886" t="str">
            <v>RHSA-WHLFO</v>
          </cell>
          <cell r="D886">
            <v>6.9844587889176664</v>
          </cell>
          <cell r="E886">
            <v>6.0193792933411947</v>
          </cell>
          <cell r="F886">
            <v>3.8989219263487511</v>
          </cell>
          <cell r="G886">
            <v>1.0438447352713407</v>
          </cell>
          <cell r="H886">
            <v>0.35374536246008692</v>
          </cell>
          <cell r="I886">
            <v>7.6014664076609541E-4</v>
          </cell>
          <cell r="J886">
            <v>5.7980784122498225E-4</v>
          </cell>
          <cell r="K886">
            <v>3.4921040079846107E-4</v>
          </cell>
          <cell r="L886">
            <v>1.9531359108720343E-4</v>
          </cell>
          <cell r="M886">
            <v>3.6501173843141968E-4</v>
          </cell>
          <cell r="N886">
            <v>3.2054340401493366E-4</v>
          </cell>
          <cell r="O886">
            <v>6.9389829024987912E-4</v>
          </cell>
        </row>
        <row r="887">
          <cell r="A887" t="str">
            <v>RHSA-WHLFOBR</v>
          </cell>
          <cell r="B887" t="str">
            <v>VAR_fin</v>
          </cell>
          <cell r="C887" t="str">
            <v>RLFO</v>
          </cell>
          <cell r="D887">
            <v>9.8604124078837625</v>
          </cell>
          <cell r="E887">
            <v>8.4236211685241162</v>
          </cell>
          <cell r="F887">
            <v>5.3855612220069098</v>
          </cell>
          <cell r="G887">
            <v>1.4113956983950526</v>
          </cell>
          <cell r="H887">
            <v>0.47330389959816549</v>
          </cell>
          <cell r="I887">
            <v>1.0065390001868305E-3</v>
          </cell>
          <cell r="J887">
            <v>7.6774555527721799E-4</v>
          </cell>
          <cell r="K887">
            <v>4.6240273760899693E-4</v>
          </cell>
          <cell r="L887">
            <v>2.5862213440512474E-4</v>
          </cell>
          <cell r="M887">
            <v>4.8332588812988002E-4</v>
          </cell>
          <cell r="N887">
            <v>4.2444367979908442E-4</v>
          </cell>
          <cell r="O887">
            <v>9.188170463998404E-4</v>
          </cell>
        </row>
        <row r="888">
          <cell r="A888" t="str">
            <v>RHSA-WHLFOBR</v>
          </cell>
          <cell r="B888" t="str">
            <v>VAR_ncap</v>
          </cell>
          <cell r="C888" t="str">
            <v>-</v>
          </cell>
          <cell r="E888">
            <v>8.6324957842595504E-8</v>
          </cell>
          <cell r="F888">
            <v>6.7213873740172897E-8</v>
          </cell>
          <cell r="G888">
            <v>1.35662636060213E-7</v>
          </cell>
          <cell r="H888">
            <v>1.26887530237191E-5</v>
          </cell>
          <cell r="I888">
            <v>4.77559893446183E-5</v>
          </cell>
          <cell r="J888">
            <v>4.10494320303795E-7</v>
          </cell>
          <cell r="L888">
            <v>1.5347540938919499E-5</v>
          </cell>
          <cell r="M888">
            <v>2.4556868249167099E-5</v>
          </cell>
          <cell r="N888">
            <v>1.2240839459777E-6</v>
          </cell>
          <cell r="O888">
            <v>5.1129288991091397E-5</v>
          </cell>
        </row>
        <row r="889">
          <cell r="A889" t="str">
            <v>RHSA-WHLFOBR</v>
          </cell>
          <cell r="B889" t="str">
            <v>VAR_cap</v>
          </cell>
          <cell r="C889" t="str">
            <v>-</v>
          </cell>
          <cell r="D889">
            <v>0.47738433216181703</v>
          </cell>
          <cell r="E889">
            <v>0.47738220317227187</v>
          </cell>
          <cell r="F889">
            <v>0.27570875911463161</v>
          </cell>
          <cell r="G889">
            <v>0.10483149877125469</v>
          </cell>
          <cell r="H889">
            <v>2.7198771428208049E-2</v>
          </cell>
          <cell r="I889">
            <v>6.0417054358295894E-5</v>
          </cell>
          <cell r="J889">
            <v>6.0221232107857536E-5</v>
          </cell>
          <cell r="K889">
            <v>4.0313309172057996E-5</v>
          </cell>
          <cell r="L889">
            <v>2.1623031375271111E-5</v>
          </cell>
          <cell r="M889">
            <v>3.9777273787192111E-5</v>
          </cell>
          <cell r="N889">
            <v>3.5696913820154995E-5</v>
          </cell>
          <cell r="O889">
            <v>7.6374732670880953E-5</v>
          </cell>
        </row>
        <row r="890">
          <cell r="A890" t="str">
            <v>D-IWST</v>
          </cell>
          <cell r="B890" t="str">
            <v>VAR_fout</v>
          </cell>
          <cell r="C890" t="str">
            <v>CO2</v>
          </cell>
          <cell r="D890">
            <v>1068.12830446457</v>
          </cell>
          <cell r="E890">
            <v>1094.4819924506801</v>
          </cell>
          <cell r="F890">
            <v>1024.6412040011901</v>
          </cell>
          <cell r="G890">
            <v>1013.19793639624</v>
          </cell>
          <cell r="H890">
            <v>1001.75482410718</v>
          </cell>
          <cell r="I890">
            <v>996.69831571743703</v>
          </cell>
          <cell r="J890">
            <v>991.64175775751903</v>
          </cell>
          <cell r="K890">
            <v>986.58522234252302</v>
          </cell>
          <cell r="L890">
            <v>986.58516073920998</v>
          </cell>
          <cell r="M890">
            <v>986.58519537734503</v>
          </cell>
          <cell r="N890">
            <v>986.58518956668195</v>
          </cell>
          <cell r="O890">
            <v>986.58527605195195</v>
          </cell>
        </row>
        <row r="891">
          <cell r="A891" t="str">
            <v>D-IWST</v>
          </cell>
          <cell r="B891" t="str">
            <v>VAR_fout</v>
          </cell>
          <cell r="C891" t="str">
            <v>IWST</v>
          </cell>
          <cell r="D891">
            <v>11.510003280868188</v>
          </cell>
          <cell r="E891">
            <v>11.793986987615071</v>
          </cell>
          <cell r="F891">
            <v>11.041392284495581</v>
          </cell>
          <cell r="G891">
            <v>10.91808121116636</v>
          </cell>
          <cell r="H891">
            <v>10.794771811499789</v>
          </cell>
          <cell r="I891">
            <v>10.740283574541353</v>
          </cell>
          <cell r="J891">
            <v>10.685794803421532</v>
          </cell>
          <cell r="K891">
            <v>10.631306275242725</v>
          </cell>
          <cell r="L891">
            <v>10.631305611413882</v>
          </cell>
          <cell r="M891">
            <v>10.631305984669654</v>
          </cell>
          <cell r="N891">
            <v>10.631305922054759</v>
          </cell>
          <cell r="O891">
            <v>10.631306854008102</v>
          </cell>
        </row>
        <row r="892">
          <cell r="A892" t="str">
            <v>D-IWST</v>
          </cell>
          <cell r="B892" t="str">
            <v>VAR_fin</v>
          </cell>
          <cell r="C892" t="str">
            <v>WSTNREN</v>
          </cell>
          <cell r="D892">
            <v>11.510003280868188</v>
          </cell>
          <cell r="E892">
            <v>11.793986987615071</v>
          </cell>
          <cell r="F892">
            <v>11.041392284495581</v>
          </cell>
          <cell r="G892">
            <v>10.91808121116636</v>
          </cell>
          <cell r="H892">
            <v>10.794771811499789</v>
          </cell>
          <cell r="I892">
            <v>10.740283574541353</v>
          </cell>
          <cell r="J892">
            <v>10.685794803421532</v>
          </cell>
          <cell r="K892">
            <v>10.631306275242725</v>
          </cell>
          <cell r="L892">
            <v>10.631305611413882</v>
          </cell>
          <cell r="M892">
            <v>10.631305984669654</v>
          </cell>
          <cell r="N892">
            <v>10.631305922054759</v>
          </cell>
          <cell r="O892">
            <v>10.631306854008102</v>
          </cell>
        </row>
        <row r="893">
          <cell r="A893" t="str">
            <v>RHES-SHLFOBR</v>
          </cell>
          <cell r="B893" t="str">
            <v>VAR_fout</v>
          </cell>
          <cell r="C893" t="str">
            <v>CO2_R</v>
          </cell>
          <cell r="D893">
            <v>1783.6626739876399</v>
          </cell>
          <cell r="E893">
            <v>1640.96947874839</v>
          </cell>
          <cell r="F893">
            <v>1768.39738469292</v>
          </cell>
          <cell r="G893">
            <v>1625.7220157944801</v>
          </cell>
          <cell r="H893">
            <v>578.44747814872403</v>
          </cell>
          <cell r="I893">
            <v>127.57170989112601</v>
          </cell>
          <cell r="J893">
            <v>127.567662404911</v>
          </cell>
          <cell r="K893">
            <v>127.567607146917</v>
          </cell>
          <cell r="L893">
            <v>127.567522073368</v>
          </cell>
          <cell r="M893">
            <v>127.558402258291</v>
          </cell>
          <cell r="N893">
            <v>127.55810056799299</v>
          </cell>
          <cell r="O893">
            <v>46.873240445987101</v>
          </cell>
        </row>
        <row r="894">
          <cell r="A894" t="str">
            <v>RHES-SHLFOBR</v>
          </cell>
          <cell r="B894" t="str">
            <v>VAR_fout</v>
          </cell>
          <cell r="C894" t="str">
            <v>RHES-SHLFO</v>
          </cell>
          <cell r="D894">
            <v>21.680657785354082</v>
          </cell>
          <cell r="E894">
            <v>19.946202958554021</v>
          </cell>
          <cell r="F894">
            <v>21.495106157223969</v>
          </cell>
          <cell r="G894">
            <v>19.760868011974988</v>
          </cell>
          <cell r="H894">
            <v>7.0311062755526716</v>
          </cell>
          <cell r="I894">
            <v>1.5506511548276831</v>
          </cell>
          <cell r="J894">
            <v>1.5506019570927052</v>
          </cell>
          <cell r="K894">
            <v>1.55060128542442</v>
          </cell>
          <cell r="L894">
            <v>1.5506002513440809</v>
          </cell>
          <cell r="M894">
            <v>1.5504893987750226</v>
          </cell>
          <cell r="N894">
            <v>1.5504857316891993</v>
          </cell>
          <cell r="O894">
            <v>0.56975049162637015</v>
          </cell>
        </row>
        <row r="895">
          <cell r="A895" t="str">
            <v>RHES-SHLFOBR</v>
          </cell>
          <cell r="B895" t="str">
            <v>VAR_fin</v>
          </cell>
          <cell r="C895" t="str">
            <v>RLFO</v>
          </cell>
          <cell r="D895">
            <v>24.201664504581263</v>
          </cell>
          <cell r="E895">
            <v>22.265528883967292</v>
          </cell>
          <cell r="F895">
            <v>23.994537105738353</v>
          </cell>
          <cell r="G895">
            <v>22.058643362204638</v>
          </cell>
          <cell r="H895">
            <v>7.848676772709954</v>
          </cell>
          <cell r="I895">
            <v>1.7309594286448544</v>
          </cell>
          <cell r="J895">
            <v>1.7309045102430183</v>
          </cell>
          <cell r="K895">
            <v>1.7309037604737714</v>
          </cell>
          <cell r="L895">
            <v>1.7309026061515311</v>
          </cell>
          <cell r="M895">
            <v>1.7307788637488601</v>
          </cell>
          <cell r="N895">
            <v>1.7307747702577079</v>
          </cell>
          <cell r="O895">
            <v>0.63600054879222645</v>
          </cell>
        </row>
        <row r="896">
          <cell r="A896" t="str">
            <v>RHES-SHLFOBR</v>
          </cell>
          <cell r="B896" t="str">
            <v>VAR_ncap</v>
          </cell>
          <cell r="C896" t="str">
            <v>-</v>
          </cell>
          <cell r="E896">
            <v>5.0705893884330898E-8</v>
          </cell>
          <cell r="F896">
            <v>3.8209016518172803E-8</v>
          </cell>
          <cell r="G896">
            <v>8.6229775212057203E-8</v>
          </cell>
          <cell r="H896">
            <v>0.12196260095264901</v>
          </cell>
          <cell r="I896">
            <v>3.5440114250448302E-3</v>
          </cell>
          <cell r="J896">
            <v>7.4806877568652201E-7</v>
          </cell>
          <cell r="K896">
            <v>0.122800406065821</v>
          </cell>
          <cell r="L896">
            <v>3.5542500229296999E-3</v>
          </cell>
          <cell r="M896">
            <v>3.0998154218146499E-6</v>
          </cell>
          <cell r="N896">
            <v>0.102154370801655</v>
          </cell>
          <cell r="O896">
            <v>2.9688024609255798E-7</v>
          </cell>
        </row>
        <row r="897">
          <cell r="A897" t="str">
            <v>RHES-SHLFOBR</v>
          </cell>
          <cell r="B897" t="str">
            <v>VAR_cap</v>
          </cell>
          <cell r="C897" t="str">
            <v>-</v>
          </cell>
          <cell r="D897">
            <v>1.7515307393373001</v>
          </cell>
          <cell r="E897">
            <v>1.7515303952047436</v>
          </cell>
          <cell r="F897">
            <v>1.7515300426995413</v>
          </cell>
          <cell r="G897">
            <v>1.7515296902716477</v>
          </cell>
          <cell r="H897">
            <v>0.57619466171384826</v>
          </cell>
          <cell r="I897">
            <v>0.12550653748030047</v>
          </cell>
          <cell r="J897">
            <v>0.12550712999356309</v>
          </cell>
          <cell r="K897">
            <v>0.12634496112614105</v>
          </cell>
          <cell r="L897">
            <v>0.12689948716132302</v>
          </cell>
          <cell r="M897">
            <v>0.12635741242595047</v>
          </cell>
          <cell r="N897">
            <v>0.12633530405045218</v>
          </cell>
          <cell r="O897">
            <v>0.10215555552678514</v>
          </cell>
        </row>
        <row r="898">
          <cell r="A898" t="str">
            <v>ITOT-SWHSTG</v>
          </cell>
          <cell r="B898" t="str">
            <v>VAR_fout</v>
          </cell>
          <cell r="C898" t="str">
            <v>ITOT-SWH</v>
          </cell>
          <cell r="D898">
            <v>3.6713519189935108E-6</v>
          </cell>
          <cell r="E898">
            <v>1.5646739457023031E-4</v>
          </cell>
          <cell r="F898">
            <v>1.7727750400802667E-3</v>
          </cell>
          <cell r="G898">
            <v>5.309792558856794E-4</v>
          </cell>
          <cell r="H898">
            <v>7.2355266531868418E-4</v>
          </cell>
          <cell r="I898">
            <v>3.8877098891931016E-3</v>
          </cell>
          <cell r="J898">
            <v>0.3554478279111723</v>
          </cell>
          <cell r="K898">
            <v>0.88199044039493657</v>
          </cell>
          <cell r="L898">
            <v>1.3101880399327306</v>
          </cell>
          <cell r="M898">
            <v>0.87607655644631843</v>
          </cell>
          <cell r="N898">
            <v>0.84072433297075977</v>
          </cell>
          <cell r="O898">
            <v>0.77834401672007103</v>
          </cell>
        </row>
        <row r="899">
          <cell r="A899" t="str">
            <v>ITOT-SWHSTG</v>
          </cell>
          <cell r="B899" t="str">
            <v>VAR_fout</v>
          </cell>
          <cell r="C899" t="str">
            <v>AUX_ITOT-STG_OUT</v>
          </cell>
          <cell r="D899">
            <v>3.6713519189935044E-6</v>
          </cell>
          <cell r="E899">
            <v>1.5633960740708778E-4</v>
          </cell>
          <cell r="F899">
            <v>1.770513847427102E-3</v>
          </cell>
          <cell r="G899">
            <v>5.3097925588568037E-4</v>
          </cell>
          <cell r="H899">
            <v>7.2274871791277551E-4</v>
          </cell>
          <cell r="I899">
            <v>3.8877098891931107E-3</v>
          </cell>
          <cell r="J899">
            <v>0.35510071089172823</v>
          </cell>
          <cell r="K899">
            <v>0.88199044039493657</v>
          </cell>
          <cell r="L899">
            <v>1.3101880399327306</v>
          </cell>
          <cell r="M899">
            <v>0.87607655644631843</v>
          </cell>
          <cell r="N899">
            <v>0.84072433297075977</v>
          </cell>
          <cell r="O899">
            <v>0.77834401672007103</v>
          </cell>
        </row>
        <row r="900">
          <cell r="A900" t="str">
            <v>ITOT-SWHSTG</v>
          </cell>
          <cell r="B900" t="str">
            <v>VAR_fin</v>
          </cell>
          <cell r="C900" t="str">
            <v>AUX_ITOT-STG_IN</v>
          </cell>
          <cell r="D900">
            <v>4.2971698220964213E-6</v>
          </cell>
          <cell r="E900">
            <v>1.9034962258676676E-4</v>
          </cell>
          <cell r="F900">
            <v>2.1104464747472985E-3</v>
          </cell>
          <cell r="G900">
            <v>6.1032098094971135E-4</v>
          </cell>
          <cell r="H900">
            <v>8.0394742906680558E-4</v>
          </cell>
          <cell r="I900">
            <v>4.180333212855436E-3</v>
          </cell>
          <cell r="J900">
            <v>0.37025815412938534</v>
          </cell>
          <cell r="K900">
            <v>0.89089943473621713</v>
          </cell>
          <cell r="L900">
            <v>1.3234222620157534</v>
          </cell>
          <cell r="M900">
            <v>0.88492581521098945</v>
          </cell>
          <cell r="N900">
            <v>0.84921649802077948</v>
          </cell>
          <cell r="O900">
            <v>0.78620607747522331</v>
          </cell>
        </row>
        <row r="901">
          <cell r="A901" t="str">
            <v>ITOT-SWHSTG</v>
          </cell>
          <cell r="B901" t="str">
            <v>VAR_fin</v>
          </cell>
          <cell r="C901" t="str">
            <v>ITOT-SWH</v>
          </cell>
          <cell r="D901">
            <v>4.2971698220964213E-6</v>
          </cell>
          <cell r="E901">
            <v>1.9034962258676676E-4</v>
          </cell>
          <cell r="F901">
            <v>2.1104464747472985E-3</v>
          </cell>
          <cell r="G901">
            <v>6.1032098094971135E-4</v>
          </cell>
          <cell r="H901">
            <v>8.0394742906680558E-4</v>
          </cell>
          <cell r="I901">
            <v>4.180333212855436E-3</v>
          </cell>
          <cell r="J901">
            <v>0.37025815412938534</v>
          </cell>
          <cell r="K901">
            <v>0.89089943473621713</v>
          </cell>
          <cell r="L901">
            <v>1.3234222620157534</v>
          </cell>
          <cell r="M901">
            <v>0.88492581521098945</v>
          </cell>
          <cell r="N901">
            <v>0.84921649802077948</v>
          </cell>
          <cell r="O901">
            <v>0.78620607747522331</v>
          </cell>
        </row>
        <row r="902">
          <cell r="A902" t="str">
            <v>ITOT-SWHSTG</v>
          </cell>
          <cell r="B902" t="str">
            <v>VAR_ncap</v>
          </cell>
          <cell r="C902" t="str">
            <v>-</v>
          </cell>
          <cell r="D902">
            <v>4.2450617531570797E-4</v>
          </cell>
          <cell r="E902">
            <v>2.39827132784861E-6</v>
          </cell>
          <cell r="F902">
            <v>3.12944379039744E-6</v>
          </cell>
          <cell r="G902">
            <v>1.67481139906233E-6</v>
          </cell>
          <cell r="H902">
            <v>5.7806297876658304E-4</v>
          </cell>
          <cell r="I902">
            <v>7.5619572290618802E-4</v>
          </cell>
          <cell r="J902">
            <v>0.114385334947222</v>
          </cell>
          <cell r="K902">
            <v>0.12019225205291199</v>
          </cell>
          <cell r="L902">
            <v>0.171692616374436</v>
          </cell>
          <cell r="M902">
            <v>1.8551540559234999E-4</v>
          </cell>
          <cell r="N902">
            <v>0.102744764312063</v>
          </cell>
          <cell r="O902">
            <v>0.10701566020195601</v>
          </cell>
        </row>
        <row r="903">
          <cell r="A903" t="str">
            <v>ITOT-SWHSTG</v>
          </cell>
          <cell r="B903" t="str">
            <v>VAR_cap</v>
          </cell>
          <cell r="C903" t="str">
            <v>-</v>
          </cell>
          <cell r="D903">
            <v>4.2450617531570797E-4</v>
          </cell>
          <cell r="E903">
            <v>4.2662470285647518E-4</v>
          </cell>
          <cell r="F903">
            <v>4.2919111852086916E-4</v>
          </cell>
          <cell r="G903">
            <v>4.2959117979202155E-4</v>
          </cell>
          <cell r="H903">
            <v>6.9009625907231228E-4</v>
          </cell>
          <cell r="I903">
            <v>1.3343188892928131E-3</v>
          </cell>
          <cell r="J903">
            <v>0.11571687678359126</v>
          </cell>
          <cell r="K903">
            <v>0.23532355257077323</v>
          </cell>
          <cell r="L903">
            <v>0.39121092256044193</v>
          </cell>
          <cell r="M903">
            <v>0.29204618916514219</v>
          </cell>
          <cell r="N903">
            <v>0.24145162067387646</v>
          </cell>
          <cell r="O903">
            <v>0.20992995141435811</v>
          </cell>
        </row>
        <row r="904">
          <cell r="A904" t="str">
            <v>SCOM-SHLFOBR</v>
          </cell>
          <cell r="B904" t="str">
            <v>VAR_fout</v>
          </cell>
          <cell r="C904" t="str">
            <v>CO2_S</v>
          </cell>
          <cell r="D904">
            <v>2229.91394269588</v>
          </cell>
          <cell r="E904">
            <v>1975.87662637734</v>
          </cell>
          <cell r="F904">
            <v>1889.6340624859799</v>
          </cell>
          <cell r="G904">
            <v>1378.6608737404699</v>
          </cell>
          <cell r="H904">
            <v>1085.9780642419601</v>
          </cell>
          <cell r="I904">
            <v>759.47409376817404</v>
          </cell>
          <cell r="J904">
            <v>344.81878319783601</v>
          </cell>
          <cell r="K904">
            <v>69.2344346680309</v>
          </cell>
          <cell r="L904">
            <v>68.283352407745696</v>
          </cell>
          <cell r="M904">
            <v>68.723644742496106</v>
          </cell>
          <cell r="N904">
            <v>68.742984727931002</v>
          </cell>
          <cell r="O904">
            <v>68.770031324266199</v>
          </cell>
        </row>
        <row r="905">
          <cell r="A905" t="str">
            <v>SCOM-SHLFOBR</v>
          </cell>
          <cell r="B905" t="str">
            <v>VAR_fout</v>
          </cell>
          <cell r="C905" t="str">
            <v>SCOM-SHLFO</v>
          </cell>
          <cell r="D905">
            <v>24.843069771567279</v>
          </cell>
          <cell r="E905">
            <v>22.056475639040364</v>
          </cell>
          <cell r="F905">
            <v>21.15629107127549</v>
          </cell>
          <cell r="G905">
            <v>15.51148597817809</v>
          </cell>
          <cell r="H905">
            <v>12.279567445580167</v>
          </cell>
          <cell r="I905">
            <v>8.6303874291837932</v>
          </cell>
          <cell r="J905">
            <v>3.918395263611766</v>
          </cell>
          <cell r="K905">
            <v>0.7867549394094413</v>
          </cell>
          <cell r="L905">
            <v>0.77594718645165484</v>
          </cell>
          <cell r="M905">
            <v>0.7809505084374545</v>
          </cell>
          <cell r="N905">
            <v>0.78117028099921526</v>
          </cell>
          <cell r="O905">
            <v>0.78147762868484205</v>
          </cell>
        </row>
        <row r="906">
          <cell r="A906" t="str">
            <v>SCOM-SHLFOBR</v>
          </cell>
          <cell r="B906" t="str">
            <v>VAR_fin</v>
          </cell>
          <cell r="C906" t="str">
            <v>SLFO</v>
          </cell>
          <cell r="D906">
            <v>30.256634229252082</v>
          </cell>
          <cell r="E906">
            <v>26.809723560072435</v>
          </cell>
          <cell r="F906">
            <v>25.639539518127194</v>
          </cell>
          <cell r="G906">
            <v>18.706389060250611</v>
          </cell>
          <cell r="H906">
            <v>14.735116204097082</v>
          </cell>
          <cell r="I906">
            <v>10.304940213950793</v>
          </cell>
          <cell r="J906">
            <v>4.6786809117752464</v>
          </cell>
          <cell r="K906">
            <v>0.93940888287694657</v>
          </cell>
          <cell r="L906">
            <v>0.92650410322585708</v>
          </cell>
          <cell r="M906">
            <v>0.93247821902979755</v>
          </cell>
          <cell r="N906">
            <v>0.93274063402891449</v>
          </cell>
          <cell r="O906">
            <v>0.93310761634011086</v>
          </cell>
        </row>
        <row r="907">
          <cell r="A907" t="str">
            <v>SCOM-SHLFOBR</v>
          </cell>
          <cell r="B907" t="str">
            <v>VAR_ncap</v>
          </cell>
          <cell r="C907" t="str">
            <v>-</v>
          </cell>
          <cell r="D907">
            <v>2.7715974622171702E-7</v>
          </cell>
          <cell r="E907">
            <v>4.1886905361672897E-7</v>
          </cell>
          <cell r="F907">
            <v>1.8890659447237201E-7</v>
          </cell>
          <cell r="G907">
            <v>5.3115399928330805E-7</v>
          </cell>
          <cell r="H907">
            <v>0.57772147372662297</v>
          </cell>
          <cell r="I907">
            <v>9.2282808886172102E-2</v>
          </cell>
          <cell r="J907">
            <v>7.3359521876896697E-7</v>
          </cell>
          <cell r="K907">
            <v>3.4382056667672001E-6</v>
          </cell>
          <cell r="L907">
            <v>6.7705909752302604E-2</v>
          </cell>
          <cell r="M907">
            <v>1.41749873069816E-2</v>
          </cell>
          <cell r="N907">
            <v>2.14677204496945E-2</v>
          </cell>
          <cell r="O907">
            <v>6.0412196276668002E-2</v>
          </cell>
        </row>
        <row r="908">
          <cell r="A908" t="str">
            <v>SCOM-SHLFOBR</v>
          </cell>
          <cell r="B908" t="str">
            <v>VAR_cap</v>
          </cell>
          <cell r="C908" t="str">
            <v>-</v>
          </cell>
          <cell r="D908">
            <v>1.9285739343848662</v>
          </cell>
          <cell r="E908">
            <v>1.8519507656126997</v>
          </cell>
          <cell r="F908">
            <v>1.8489915518188986</v>
          </cell>
          <cell r="G908">
            <v>1.8486708696909109</v>
          </cell>
          <cell r="H908">
            <v>1.0571449608032186</v>
          </cell>
          <cell r="I908">
            <v>0.67000427177534483</v>
          </cell>
          <cell r="J908">
            <v>0.38541422976781098</v>
          </cell>
          <cell r="K908">
            <v>9.2279606628221031E-2</v>
          </cell>
          <cell r="L908">
            <v>8.1884642703251936E-2</v>
          </cell>
          <cell r="M908">
            <v>8.1881820773922323E-2</v>
          </cell>
          <cell r="N908">
            <v>8.1881087995048271E-2</v>
          </cell>
          <cell r="O908">
            <v>8.1880501519039001E-2</v>
          </cell>
        </row>
        <row r="909">
          <cell r="A909" t="str">
            <v>RHNM-SHPLTBR</v>
          </cell>
          <cell r="B909" t="str">
            <v>VAR_fout</v>
          </cell>
          <cell r="C909" t="str">
            <v>RHNM-SHPLT</v>
          </cell>
          <cell r="E909">
            <v>7.3538805116522887E-2</v>
          </cell>
          <cell r="F909">
            <v>7.6571751966764107E-2</v>
          </cell>
          <cell r="G909">
            <v>0.2061076740985103</v>
          </cell>
          <cell r="H909">
            <v>0.32367350069590145</v>
          </cell>
          <cell r="I909">
            <v>0.41953507240237142</v>
          </cell>
          <cell r="J909">
            <v>0.49763687880589652</v>
          </cell>
          <cell r="K909">
            <v>0.56987566735461914</v>
          </cell>
          <cell r="L909">
            <v>0.62316939404572069</v>
          </cell>
          <cell r="M909">
            <v>0.6837357334635682</v>
          </cell>
          <cell r="N909">
            <v>0.6838233734052358</v>
          </cell>
          <cell r="O909">
            <v>0.68382496419621153</v>
          </cell>
        </row>
        <row r="910">
          <cell r="A910" t="str">
            <v>RHNM-SHPLTBR</v>
          </cell>
          <cell r="B910" t="str">
            <v>VAR_fin</v>
          </cell>
          <cell r="C910" t="str">
            <v>RPLT</v>
          </cell>
          <cell r="E910">
            <v>8.1709783462803207E-2</v>
          </cell>
          <cell r="F910">
            <v>8.5079724407515669E-2</v>
          </cell>
          <cell r="G910">
            <v>0.2290085267761226</v>
          </cell>
          <cell r="H910">
            <v>0.3596372229954457</v>
          </cell>
          <cell r="I910">
            <v>0.46615008044707895</v>
          </cell>
          <cell r="J910">
            <v>0.55292986533988497</v>
          </cell>
          <cell r="K910">
            <v>0.63319518594957636</v>
          </cell>
          <cell r="L910">
            <v>0.69241043782857825</v>
          </cell>
          <cell r="M910">
            <v>0.7597063705150765</v>
          </cell>
          <cell r="N910">
            <v>0.75980374822804031</v>
          </cell>
          <cell r="O910">
            <v>0.75980551577356814</v>
          </cell>
        </row>
        <row r="911">
          <cell r="A911" t="str">
            <v>RHNM-SHPLTBR</v>
          </cell>
          <cell r="B911" t="str">
            <v>VAR_fin</v>
          </cell>
          <cell r="C911" t="str">
            <v>RHNMPLTBRC</v>
          </cell>
          <cell r="E911">
            <v>7.3538805116522887E-2</v>
          </cell>
          <cell r="F911">
            <v>7.6571751966764107E-2</v>
          </cell>
          <cell r="G911">
            <v>0.2061076740985103</v>
          </cell>
          <cell r="H911">
            <v>0.32367350069590145</v>
          </cell>
          <cell r="I911">
            <v>0.41953507240237142</v>
          </cell>
          <cell r="J911">
            <v>0.49763687880589652</v>
          </cell>
          <cell r="K911">
            <v>0.56987566735461914</v>
          </cell>
          <cell r="L911">
            <v>0.62316939404572069</v>
          </cell>
          <cell r="M911">
            <v>0.6837357334635682</v>
          </cell>
          <cell r="N911">
            <v>0.6838233734052358</v>
          </cell>
          <cell r="O911">
            <v>0.68382496419621153</v>
          </cell>
        </row>
        <row r="912">
          <cell r="A912" t="str">
            <v>RHNM-SHPLTBR</v>
          </cell>
          <cell r="B912" t="str">
            <v>VAR_ncap</v>
          </cell>
          <cell r="C912" t="str">
            <v>-</v>
          </cell>
          <cell r="E912">
            <v>5.9148126692485301E-3</v>
          </cell>
          <cell r="F912">
            <v>1.3612778240200399E-4</v>
          </cell>
          <cell r="G912">
            <v>1.0534742505252701E-2</v>
          </cell>
          <cell r="H912">
            <v>1.14859205136311E-2</v>
          </cell>
          <cell r="I912">
            <v>1.2642351328607601E-2</v>
          </cell>
          <cell r="J912">
            <v>1.4559391362234801E-2</v>
          </cell>
          <cell r="K912">
            <v>1.7128480316677699E-2</v>
          </cell>
          <cell r="L912">
            <v>1.6772512746668598E-2</v>
          </cell>
          <cell r="M912">
            <v>1.94039419558584E-2</v>
          </cell>
          <cell r="N912">
            <v>1.92207561615865E-2</v>
          </cell>
          <cell r="O912">
            <v>1.52805573582078E-2</v>
          </cell>
        </row>
        <row r="913">
          <cell r="A913" t="str">
            <v>RHNM-SHPLTBR</v>
          </cell>
          <cell r="B913" t="str">
            <v>VAR_cap</v>
          </cell>
          <cell r="C913" t="str">
            <v>-</v>
          </cell>
          <cell r="E913">
            <v>5.9148126692485301E-3</v>
          </cell>
          <cell r="F913">
            <v>6.0508644963585389E-3</v>
          </cell>
          <cell r="G913">
            <v>1.6585310321510952E-2</v>
          </cell>
          <cell r="H913">
            <v>2.5186642356536639E-2</v>
          </cell>
          <cell r="I913">
            <v>3.2687033918299663E-2</v>
          </cell>
          <cell r="J913">
            <v>3.8687464546797674E-2</v>
          </cell>
          <cell r="K913">
            <v>4.4329898522597971E-2</v>
          </cell>
          <cell r="L913">
            <v>4.8473493424831267E-2</v>
          </cell>
          <cell r="M913">
            <v>5.3304563387321362E-2</v>
          </cell>
          <cell r="N913">
            <v>5.3113385260076862E-2</v>
          </cell>
          <cell r="O913">
            <v>5.3904833617371022E-2</v>
          </cell>
        </row>
        <row r="914">
          <cell r="A914" t="str">
            <v>D-RHES_NKEV_GAS_ELC_CHP</v>
          </cell>
          <cell r="B914" t="str">
            <v>VAR_fout</v>
          </cell>
          <cell r="C914" t="str">
            <v>RHES_ELC</v>
          </cell>
          <cell r="D914">
            <v>6.9368051465646743E-3</v>
          </cell>
          <cell r="E914">
            <v>8.2457918991068059E-4</v>
          </cell>
          <cell r="F914">
            <v>2.7990840885277787E-3</v>
          </cell>
          <cell r="G914">
            <v>2.1077982017638965E-3</v>
          </cell>
          <cell r="H914">
            <v>2.2179969092202463E-3</v>
          </cell>
          <cell r="I914">
            <v>9.0074803902962029E-4</v>
          </cell>
          <cell r="L914">
            <v>8.4897315534792988E-4</v>
          </cell>
          <cell r="M914">
            <v>1.4790805941877249E-3</v>
          </cell>
          <cell r="N914">
            <v>2.1393875426069836E-3</v>
          </cell>
          <cell r="O914">
            <v>2.377428238105858E-3</v>
          </cell>
        </row>
        <row r="915">
          <cell r="A915" t="str">
            <v>D-RHES_NKEV_GAS_ELC_CHP</v>
          </cell>
          <cell r="B915" t="str">
            <v>VAR_fout</v>
          </cell>
          <cell r="C915" t="str">
            <v>ELC5</v>
          </cell>
          <cell r="D915">
            <v>6.844681237087898E-3</v>
          </cell>
          <cell r="E915">
            <v>8.2464619177662209E-4</v>
          </cell>
          <cell r="F915">
            <v>2.8001813569101894E-3</v>
          </cell>
          <cell r="G915">
            <v>2.1086205658965088E-3</v>
          </cell>
          <cell r="H915">
            <v>2.2189954236211686E-3</v>
          </cell>
          <cell r="I915">
            <v>9.0110923025138857E-4</v>
          </cell>
          <cell r="L915">
            <v>8.4769906368185302E-4</v>
          </cell>
          <cell r="M915">
            <v>1.477717525792603E-3</v>
          </cell>
          <cell r="N915">
            <v>2.1353886835879274E-3</v>
          </cell>
          <cell r="O915">
            <v>2.3537795575237636E-3</v>
          </cell>
        </row>
        <row r="916">
          <cell r="A916" t="str">
            <v>D-RHES_NKEV_GAS_ELC_CHP</v>
          </cell>
          <cell r="B916" t="str">
            <v>VAR_fin</v>
          </cell>
          <cell r="C916" t="str">
            <v>RHES_NKEV_GAS_ELC_CHP</v>
          </cell>
          <cell r="D916">
            <v>1.3781486383652571E-2</v>
          </cell>
          <cell r="E916">
            <v>1.6492253816873025E-3</v>
          </cell>
          <cell r="F916">
            <v>5.5977171200211062E-3</v>
          </cell>
          <cell r="G916">
            <v>4.2153959832723206E-3</v>
          </cell>
          <cell r="H916">
            <v>4.4354285500226185E-3</v>
          </cell>
          <cell r="I916">
            <v>1.7987048048798615E-3</v>
          </cell>
          <cell r="L916">
            <v>1.6966722190297834E-3</v>
          </cell>
          <cell r="M916">
            <v>2.9567981199803257E-3</v>
          </cell>
          <cell r="N916">
            <v>4.274776226194911E-3</v>
          </cell>
          <cell r="O916">
            <v>4.7312077956296206E-3</v>
          </cell>
        </row>
        <row r="917">
          <cell r="A917" t="str">
            <v>SCOM-SHSTG-SOL</v>
          </cell>
          <cell r="B917" t="str">
            <v>VAR_fout</v>
          </cell>
          <cell r="C917" t="str">
            <v>SCOM-SHASOL</v>
          </cell>
          <cell r="D917">
            <v>1.0021887439187331E-5</v>
          </cell>
          <cell r="E917">
            <v>9.8029574516368408E-6</v>
          </cell>
          <cell r="F917">
            <v>2.5493444728397091E-3</v>
          </cell>
          <cell r="G917">
            <v>7.3083729219349273E-3</v>
          </cell>
          <cell r="H917">
            <v>3.0293235417726203E-2</v>
          </cell>
          <cell r="I917">
            <v>3.7732423737948753E-3</v>
          </cell>
          <cell r="J917">
            <v>3.0622390110750786</v>
          </cell>
          <cell r="K917">
            <v>2.0748719761019321</v>
          </cell>
          <cell r="L917">
            <v>1.9378022742001389E-2</v>
          </cell>
          <cell r="M917">
            <v>0.21861345677929483</v>
          </cell>
          <cell r="N917">
            <v>0.34883198635321067</v>
          </cell>
          <cell r="O917">
            <v>0.89684156065544518</v>
          </cell>
        </row>
        <row r="918">
          <cell r="A918" t="str">
            <v>SCOM-SHSTG-SOL</v>
          </cell>
          <cell r="B918" t="str">
            <v>VAR_fin</v>
          </cell>
          <cell r="C918" t="str">
            <v>SCOM-SHASOL</v>
          </cell>
          <cell r="D918">
            <v>8.7659627282138181E-6</v>
          </cell>
          <cell r="E918">
            <v>9.0830317405759109E-6</v>
          </cell>
          <cell r="F918">
            <v>3.2928860479595808E-3</v>
          </cell>
          <cell r="G918">
            <v>9.1386266321423233E-3</v>
          </cell>
          <cell r="H918">
            <v>3.6737492673364285E-2</v>
          </cell>
          <cell r="I918">
            <v>4.45709175053153E-3</v>
          </cell>
          <cell r="J918">
            <v>3.4997286647658332</v>
          </cell>
          <cell r="K918">
            <v>2.3054438109677018</v>
          </cell>
          <cell r="L918">
            <v>2.1553489212077018E-2</v>
          </cell>
          <cell r="M918">
            <v>0.24293891390255515</v>
          </cell>
          <cell r="N918">
            <v>0.38763312376065728</v>
          </cell>
          <cell r="O918">
            <v>0.99652954428618157</v>
          </cell>
        </row>
        <row r="919">
          <cell r="A919" t="str">
            <v>SCOM-SHSTG-SOL</v>
          </cell>
          <cell r="B919" t="str">
            <v>VAR_ncap</v>
          </cell>
          <cell r="C919" t="str">
            <v>-</v>
          </cell>
          <cell r="D919">
            <v>6.2107459928908097E-3</v>
          </cell>
          <cell r="E919">
            <v>1.72764079272308E-2</v>
          </cell>
          <cell r="F919">
            <v>1.6368079093908E-6</v>
          </cell>
          <cell r="G919">
            <v>1.15903002396707E-3</v>
          </cell>
          <cell r="H919">
            <v>6.2605426483555604E-2</v>
          </cell>
          <cell r="I919">
            <v>6.4103295670167398E-2</v>
          </cell>
          <cell r="J919">
            <v>1.9619989257988798E-3</v>
          </cell>
          <cell r="K919">
            <v>6.2606705543003696E-2</v>
          </cell>
          <cell r="L919">
            <v>5.4515917546191797E-2</v>
          </cell>
          <cell r="M919">
            <v>1.15476033715343E-2</v>
          </cell>
          <cell r="N919">
            <v>6.8803427397553005E-2</v>
          </cell>
          <cell r="O919">
            <v>4.8312574181423602E-2</v>
          </cell>
        </row>
        <row r="920">
          <cell r="A920" t="str">
            <v>SCOM-SHSTG-SOL</v>
          </cell>
          <cell r="B920" t="str">
            <v>VAR_cap</v>
          </cell>
          <cell r="C920" t="str">
            <v>-</v>
          </cell>
          <cell r="D920">
            <v>6.2107459928908097E-3</v>
          </cell>
          <cell r="E920">
            <v>2.3487153920121601E-2</v>
          </cell>
          <cell r="F920">
            <v>2.3488790728030999E-2</v>
          </cell>
          <cell r="G920">
            <v>2.4647820751997999E-2</v>
          </cell>
          <cell r="H920">
            <v>7.4228214585931193E-2</v>
          </cell>
          <cell r="I920">
            <v>0.12764759408034401</v>
          </cell>
          <cell r="J920">
            <v>0.12867072107952199</v>
          </cell>
          <cell r="K920">
            <v>0.12867200013897001</v>
          </cell>
          <cell r="L920">
            <v>0.12867439891331001</v>
          </cell>
          <cell r="M920">
            <v>0.12867022646073001</v>
          </cell>
          <cell r="N920">
            <v>0.12867367620627501</v>
          </cell>
          <cell r="O920">
            <v>0.12866360495051099</v>
          </cell>
        </row>
        <row r="921">
          <cell r="A921" t="str">
            <v>RHNM-SHELCBRA</v>
          </cell>
          <cell r="B921" t="str">
            <v>VAR_fout</v>
          </cell>
          <cell r="C921" t="str">
            <v>RHNM-SHELCB</v>
          </cell>
          <cell r="E921">
            <v>0.15438628373167604</v>
          </cell>
          <cell r="F921">
            <v>0.15264965768416944</v>
          </cell>
          <cell r="G921">
            <v>0.1050318641009173</v>
          </cell>
          <cell r="H921">
            <v>9.3325369427286467E-4</v>
          </cell>
          <cell r="I921">
            <v>2.2133762273041958E-4</v>
          </cell>
          <cell r="J921">
            <v>9.0064475254129851E-4</v>
          </cell>
          <cell r="K921">
            <v>1.2777571010017812E-3</v>
          </cell>
          <cell r="L921">
            <v>1.0999651928568928E-3</v>
          </cell>
          <cell r="M921">
            <v>0.13623365774942628</v>
          </cell>
          <cell r="N921">
            <v>1.6956037053098719E-3</v>
          </cell>
          <cell r="O921">
            <v>1.9621493091860772E-3</v>
          </cell>
        </row>
        <row r="922">
          <cell r="A922" t="str">
            <v>RHNM-SHELCBRA</v>
          </cell>
          <cell r="B922" t="str">
            <v>VAR_fin</v>
          </cell>
          <cell r="C922" t="str">
            <v>RHNM-SHAELCB</v>
          </cell>
          <cell r="E922">
            <v>0.15438628373167604</v>
          </cell>
          <cell r="F922">
            <v>0.15264965768416944</v>
          </cell>
          <cell r="G922">
            <v>0.1050318641009173</v>
          </cell>
          <cell r="H922">
            <v>9.3325369427286467E-4</v>
          </cell>
          <cell r="I922">
            <v>2.2133762273041958E-4</v>
          </cell>
          <cell r="J922">
            <v>9.0064475254129851E-4</v>
          </cell>
          <cell r="K922">
            <v>1.2777571010017812E-3</v>
          </cell>
          <cell r="L922">
            <v>1.0999651928568928E-3</v>
          </cell>
          <cell r="M922">
            <v>0.13623365774942628</v>
          </cell>
          <cell r="N922">
            <v>1.6956037053098719E-3</v>
          </cell>
          <cell r="O922">
            <v>1.9621493091860772E-3</v>
          </cell>
        </row>
        <row r="923">
          <cell r="A923" t="str">
            <v>RHNM-SHELCBRA</v>
          </cell>
          <cell r="B923" t="str">
            <v>VAR_ncap</v>
          </cell>
          <cell r="C923" t="str">
            <v>-</v>
          </cell>
          <cell r="E923">
            <v>1.24166086332779E-2</v>
          </cell>
          <cell r="H923">
            <v>4.3612904884955901E-5</v>
          </cell>
          <cell r="J923">
            <v>1.3533198273745799E-4</v>
          </cell>
          <cell r="L923">
            <v>1.2277650643079401E-4</v>
          </cell>
          <cell r="M923">
            <v>1.13614595690121E-2</v>
          </cell>
          <cell r="N923">
            <v>4.30453078364623E-5</v>
          </cell>
          <cell r="O923">
            <v>1.13232338852255E-4</v>
          </cell>
        </row>
        <row r="924">
          <cell r="A924" t="str">
            <v>RHNM-SHELCBRA</v>
          </cell>
          <cell r="B924" t="str">
            <v>VAR_cap</v>
          </cell>
          <cell r="C924" t="str">
            <v>-</v>
          </cell>
          <cell r="E924">
            <v>1.24166086332779E-2</v>
          </cell>
          <cell r="F924">
            <v>1.2416059035946865E-2</v>
          </cell>
          <cell r="G924">
            <v>1.2401500154311837E-2</v>
          </cell>
          <cell r="H924">
            <v>1.3152030155371038E-4</v>
          </cell>
          <cell r="I924">
            <v>3.1213465889740104E-5</v>
          </cell>
          <cell r="J924">
            <v>1.355369332914613E-4</v>
          </cell>
          <cell r="K924">
            <v>1.3511410844683266E-4</v>
          </cell>
          <cell r="L924">
            <v>1.5666888639855709E-4</v>
          </cell>
          <cell r="M924">
            <v>1.1473055139094288E-2</v>
          </cell>
          <cell r="N924">
            <v>2.4929019965640002E-4</v>
          </cell>
          <cell r="O924">
            <v>2.8174069831789911E-4</v>
          </cell>
        </row>
        <row r="925">
          <cell r="A925" t="str">
            <v>RHNM-SHSTG-SOL</v>
          </cell>
          <cell r="B925" t="str">
            <v>VAR_fout</v>
          </cell>
          <cell r="C925" t="str">
            <v>RHNM-SHASOL</v>
          </cell>
          <cell r="E925">
            <v>8.1120672451792477E-6</v>
          </cell>
          <cell r="F925">
            <v>4.7278250152313706E-3</v>
          </cell>
          <cell r="G925">
            <v>7.9192147312545317E-3</v>
          </cell>
          <cell r="H925">
            <v>5.7783592817444666E-3</v>
          </cell>
          <cell r="I925">
            <v>2.8814061415533294E-3</v>
          </cell>
          <cell r="J925">
            <v>2.6579131806125244E-4</v>
          </cell>
          <cell r="K925">
            <v>2.8433112771323389E-4</v>
          </cell>
          <cell r="L925">
            <v>1.7894193356319166E-4</v>
          </cell>
          <cell r="M925">
            <v>3.6148438619581932E-3</v>
          </cell>
          <cell r="N925">
            <v>8.8415758839901321E-4</v>
          </cell>
          <cell r="O925">
            <v>5.4330100207882186E-4</v>
          </cell>
        </row>
        <row r="926">
          <cell r="A926" t="str">
            <v>RHNM-SHSTG-SOL</v>
          </cell>
          <cell r="B926" t="str">
            <v>VAR_fin</v>
          </cell>
          <cell r="C926" t="str">
            <v>RHNM-SHASOL</v>
          </cell>
          <cell r="E926">
            <v>6.5349580893328929E-7</v>
          </cell>
          <cell r="F926">
            <v>4.7203165059461621E-3</v>
          </cell>
          <cell r="G926">
            <v>7.9124950040411705E-3</v>
          </cell>
          <cell r="H926">
            <v>5.773988378050661E-3</v>
          </cell>
          <cell r="I926">
            <v>2.8777776286738267E-3</v>
          </cell>
          <cell r="J926">
            <v>2.5789052660085758E-4</v>
          </cell>
          <cell r="K926">
            <v>2.7439334742381969E-4</v>
          </cell>
          <cell r="L926">
            <v>1.7489465939894103E-4</v>
          </cell>
          <cell r="M926">
            <v>3.6036331836777247E-3</v>
          </cell>
          <cell r="N926">
            <v>8.7848672671092347E-4</v>
          </cell>
          <cell r="O926">
            <v>5.3330885014609049E-4</v>
          </cell>
        </row>
        <row r="927">
          <cell r="A927" t="str">
            <v>RHNM-SHSTG-SOL</v>
          </cell>
          <cell r="B927" t="str">
            <v>VAR_ncap</v>
          </cell>
          <cell r="C927" t="str">
            <v>-</v>
          </cell>
          <cell r="D927">
            <v>3.2159249464901598E-5</v>
          </cell>
          <cell r="E927">
            <v>6.8698563065300799E-4</v>
          </cell>
          <cell r="F927">
            <v>1.35709013282652E-5</v>
          </cell>
          <cell r="G927">
            <v>5.4688428770329996E-4</v>
          </cell>
          <cell r="H927">
            <v>1.1341311468228201E-6</v>
          </cell>
          <cell r="I927">
            <v>4.1353879766258198E-5</v>
          </cell>
          <cell r="J927">
            <v>1.0821523755119101E-5</v>
          </cell>
          <cell r="K927">
            <v>3.59461168759659E-5</v>
          </cell>
          <cell r="L927">
            <v>1.8564347284988101E-5</v>
          </cell>
          <cell r="M927">
            <v>5.1008237758189395E-4</v>
          </cell>
          <cell r="N927">
            <v>1.54984289148492E-6</v>
          </cell>
          <cell r="O927">
            <v>8.09614718555418E-7</v>
          </cell>
        </row>
        <row r="928">
          <cell r="A928" t="str">
            <v>RHNM-SHSTG-SOL</v>
          </cell>
          <cell r="B928" t="str">
            <v>VAR_cap</v>
          </cell>
          <cell r="C928" t="str">
            <v>-</v>
          </cell>
          <cell r="D928">
            <v>3.2159249464901598E-5</v>
          </cell>
          <cell r="E928">
            <v>7.1914488011790901E-4</v>
          </cell>
          <cell r="F928">
            <v>7.3271578144617404E-4</v>
          </cell>
          <cell r="G928">
            <v>1.2796000691494701E-3</v>
          </cell>
          <cell r="H928">
            <v>9.2190215131418096E-4</v>
          </cell>
          <cell r="I928">
            <v>4.8817912815595302E-4</v>
          </cell>
          <cell r="J928">
            <v>5.3309534668200102E-5</v>
          </cell>
          <cell r="K928">
            <v>8.8121520397343197E-5</v>
          </cell>
          <cell r="L928">
            <v>7.0252377752202705E-5</v>
          </cell>
          <cell r="M928">
            <v>5.6459284174284702E-4</v>
          </cell>
          <cell r="N928">
            <v>5.3067826087155898E-4</v>
          </cell>
          <cell r="O928">
            <v>5.1244183519193404E-4</v>
          </cell>
        </row>
        <row r="929">
          <cell r="A929" t="str">
            <v>RHNS-SHELCHP</v>
          </cell>
          <cell r="B929" t="str">
            <v>VAR_fout</v>
          </cell>
          <cell r="C929" t="str">
            <v>RHNS-SHAELCH</v>
          </cell>
          <cell r="E929">
            <v>0.24178841699187531</v>
          </cell>
          <cell r="F929">
            <v>0.7408663927090321</v>
          </cell>
          <cell r="G929">
            <v>1.612542835246711</v>
          </cell>
          <cell r="H929">
            <v>2.14816291185319</v>
          </cell>
          <cell r="I929">
            <v>2.1481683293625768</v>
          </cell>
          <cell r="J929">
            <v>2.7934321330449037</v>
          </cell>
          <cell r="K929">
            <v>3.464706636550293</v>
          </cell>
          <cell r="L929">
            <v>4.2027795602906979</v>
          </cell>
          <cell r="M929">
            <v>4.2346558735335806</v>
          </cell>
          <cell r="N929">
            <v>4.2346677465049778</v>
          </cell>
          <cell r="O929">
            <v>4.2346809464461419</v>
          </cell>
        </row>
        <row r="930">
          <cell r="A930" t="str">
            <v>RHNS-SHELCHP</v>
          </cell>
          <cell r="B930" t="str">
            <v>VAR_fin</v>
          </cell>
          <cell r="C930" t="str">
            <v>RHNS_ELC</v>
          </cell>
          <cell r="E930">
            <v>7.4320210140945295E-2</v>
          </cell>
          <cell r="F930">
            <v>0.22225991781270965</v>
          </cell>
          <cell r="G930">
            <v>0.46515658709039692</v>
          </cell>
          <cell r="H930">
            <v>0.59948732423809914</v>
          </cell>
          <cell r="I930">
            <v>0.58058603496285854</v>
          </cell>
          <cell r="J930">
            <v>0.7351137192223437</v>
          </cell>
          <cell r="K930">
            <v>0.88838631706417837</v>
          </cell>
          <cell r="L930">
            <v>1.0776357846899234</v>
          </cell>
          <cell r="M930">
            <v>1.0858091983419436</v>
          </cell>
          <cell r="N930">
            <v>1.0858122426935837</v>
          </cell>
          <cell r="O930">
            <v>1.0858156272938837</v>
          </cell>
        </row>
        <row r="931">
          <cell r="A931" t="str">
            <v>RHNS-SHELCHP</v>
          </cell>
          <cell r="B931" t="str">
            <v>VAR_fin</v>
          </cell>
          <cell r="C931" t="str">
            <v>RHNSELCHPC</v>
          </cell>
          <cell r="E931">
            <v>0.24178841699187531</v>
          </cell>
          <cell r="F931">
            <v>0.7408663927090321</v>
          </cell>
          <cell r="G931">
            <v>1.612542835246711</v>
          </cell>
          <cell r="H931">
            <v>2.14816291185319</v>
          </cell>
          <cell r="I931">
            <v>2.1481683293625768</v>
          </cell>
          <cell r="J931">
            <v>2.7934321330449037</v>
          </cell>
          <cell r="K931">
            <v>3.464706636550293</v>
          </cell>
          <cell r="L931">
            <v>4.2027795602906979</v>
          </cell>
          <cell r="M931">
            <v>4.2346558735335806</v>
          </cell>
          <cell r="N931">
            <v>4.2346677465049778</v>
          </cell>
          <cell r="O931">
            <v>4.2346809464461419</v>
          </cell>
        </row>
        <row r="932">
          <cell r="A932" t="str">
            <v>RHNS-SHELCHP</v>
          </cell>
          <cell r="B932" t="str">
            <v>VAR_ncap</v>
          </cell>
          <cell r="C932" t="str">
            <v>-</v>
          </cell>
          <cell r="E932">
            <v>1.7672684076468301E-2</v>
          </cell>
          <cell r="F932">
            <v>3.64716961236859E-2</v>
          </cell>
          <cell r="G932">
            <v>6.4050601357357503E-2</v>
          </cell>
          <cell r="H932">
            <v>4.7044859724669701E-2</v>
          </cell>
          <cell r="I932">
            <v>5.01532118207366E-2</v>
          </cell>
          <cell r="J932">
            <v>0.106306584821368</v>
          </cell>
          <cell r="K932">
            <v>9.6231293765779297E-2</v>
          </cell>
          <cell r="L932">
            <v>0.110018852738445</v>
          </cell>
          <cell r="M932">
            <v>0.10225887953158</v>
          </cell>
          <cell r="N932">
            <v>0.11405721345969901</v>
          </cell>
          <cell r="O932">
            <v>9.2210727207197196E-2</v>
          </cell>
        </row>
        <row r="933">
          <cell r="A933" t="str">
            <v>RHNS-SHELCHP</v>
          </cell>
          <cell r="B933" t="str">
            <v>VAR_cap</v>
          </cell>
          <cell r="C933" t="str">
            <v>-</v>
          </cell>
          <cell r="E933">
            <v>1.7672684076468301E-2</v>
          </cell>
          <cell r="F933">
            <v>5.4144334934226553E-2</v>
          </cell>
          <cell r="G933">
            <v>0.11819479058399927</v>
          </cell>
          <cell r="H933">
            <v>0.15662130844350358</v>
          </cell>
          <cell r="I933">
            <v>0.15672194526583227</v>
          </cell>
          <cell r="J933">
            <v>0.20350453861751408</v>
          </cell>
          <cell r="K933">
            <v>0.25269087760967346</v>
          </cell>
          <cell r="L933">
            <v>0.30617765177481582</v>
          </cell>
          <cell r="M933">
            <v>0.30850880155949606</v>
          </cell>
          <cell r="N933">
            <v>0.30850180839639763</v>
          </cell>
          <cell r="O933">
            <v>0.30852660167441914</v>
          </cell>
        </row>
        <row r="934">
          <cell r="A934" t="str">
            <v>SCOM-SHBIOBR</v>
          </cell>
          <cell r="B934" t="str">
            <v>VAR_fout</v>
          </cell>
          <cell r="C934" t="str">
            <v>SCOM-SHBIO</v>
          </cell>
          <cell r="D934">
            <v>1.2230666466935223</v>
          </cell>
          <cell r="E934">
            <v>1.3407664373863868</v>
          </cell>
          <cell r="F934">
            <v>1.3568921202417341</v>
          </cell>
          <cell r="G934">
            <v>1.295565318406819</v>
          </cell>
          <cell r="H934">
            <v>1.4272908788139012</v>
          </cell>
          <cell r="I934">
            <v>1.7885517067761108</v>
          </cell>
          <cell r="J934">
            <v>4.7665297234871939</v>
          </cell>
          <cell r="K934">
            <v>6.8176697965325577</v>
          </cell>
          <cell r="L934">
            <v>10.401521160683911</v>
          </cell>
          <cell r="M934">
            <v>11.886164159949281</v>
          </cell>
          <cell r="N934">
            <v>14.372751383752158</v>
          </cell>
          <cell r="O934">
            <v>14.931350809638896</v>
          </cell>
        </row>
        <row r="935">
          <cell r="A935" t="str">
            <v>SCOM-SHBIOBR</v>
          </cell>
          <cell r="B935" t="str">
            <v>VAR_fin</v>
          </cell>
          <cell r="C935" t="str">
            <v>SBIO</v>
          </cell>
          <cell r="D935">
            <v>1.4022777421388699</v>
          </cell>
          <cell r="E935">
            <v>1.5372236154395627</v>
          </cell>
          <cell r="F935">
            <v>1.5557121305225117</v>
          </cell>
          <cell r="G935">
            <v>1.4853993561188021</v>
          </cell>
          <cell r="H935">
            <v>1.6364261394335022</v>
          </cell>
          <cell r="I935">
            <v>2.0506210809173493</v>
          </cell>
          <cell r="J935">
            <v>5.4649503823517485</v>
          </cell>
          <cell r="K935">
            <v>7.8166358593585894</v>
          </cell>
          <cell r="L935">
            <v>11.925614722178299</v>
          </cell>
          <cell r="M935">
            <v>13.627796560363773</v>
          </cell>
          <cell r="N935">
            <v>16.478733528722948</v>
          </cell>
          <cell r="O935">
            <v>17.119182308689396</v>
          </cell>
        </row>
        <row r="936">
          <cell r="A936" t="str">
            <v>SCOM-SHBIOBR</v>
          </cell>
          <cell r="B936" t="str">
            <v>VAR_ncap</v>
          </cell>
          <cell r="C936" t="str">
            <v>-</v>
          </cell>
          <cell r="D936">
            <v>4.3885923163946701E-7</v>
          </cell>
          <cell r="E936">
            <v>2.2019520193605001E-6</v>
          </cell>
          <cell r="F936">
            <v>1.2686093294763299E-6</v>
          </cell>
          <cell r="G936">
            <v>7.8755902696010698E-7</v>
          </cell>
          <cell r="H936">
            <v>8.4820061058699006E-2</v>
          </cell>
          <cell r="I936">
            <v>9.5424183253718806E-2</v>
          </cell>
          <cell r="J936">
            <v>0.20482838817030299</v>
          </cell>
          <cell r="K936">
            <v>0.305209107290491</v>
          </cell>
          <cell r="L936">
            <v>0.37988907967223701</v>
          </cell>
          <cell r="M936">
            <v>0.350508309167473</v>
          </cell>
          <cell r="N936">
            <v>0.60535090987515505</v>
          </cell>
          <cell r="O936">
            <v>0.347389532335661</v>
          </cell>
        </row>
        <row r="937">
          <cell r="A937" t="str">
            <v>SCOM-SHBIOBR</v>
          </cell>
          <cell r="B937" t="str">
            <v>VAR_cap</v>
          </cell>
          <cell r="C937" t="str">
            <v>-</v>
          </cell>
          <cell r="D937">
            <v>0.10534136432790764</v>
          </cell>
          <cell r="E937">
            <v>0.10534329821301613</v>
          </cell>
          <cell r="F937">
            <v>0.10534394115991637</v>
          </cell>
          <cell r="G937">
            <v>0.1053404985939991</v>
          </cell>
          <cell r="H937">
            <v>0.11213890555632783</v>
          </cell>
          <cell r="I937">
            <v>0.18024433559825562</v>
          </cell>
          <cell r="J937">
            <v>0.38507155749705518</v>
          </cell>
          <cell r="K937">
            <v>0.60545981321271702</v>
          </cell>
          <cell r="L937">
            <v>0.87744798641493005</v>
          </cell>
          <cell r="M937">
            <v>1.0356044936718793</v>
          </cell>
          <cell r="N937">
            <v>1.2693744631311232</v>
          </cell>
          <cell r="O937">
            <v>1.3032465529438515</v>
          </cell>
        </row>
        <row r="938">
          <cell r="A938" t="str">
            <v>RHES-SHDEM</v>
          </cell>
          <cell r="B938" t="str">
            <v>VAR_fout</v>
          </cell>
          <cell r="C938" t="str">
            <v>RHES-SHD</v>
          </cell>
          <cell r="D938">
            <v>62.024837503894084</v>
          </cell>
          <cell r="E938">
            <v>67.866381410603879</v>
          </cell>
          <cell r="F938">
            <v>67.456507908702321</v>
          </cell>
          <cell r="G938">
            <v>65.34780028529029</v>
          </cell>
          <cell r="H938">
            <v>63.380042938307113</v>
          </cell>
          <cell r="I938">
            <v>61.449396495974291</v>
          </cell>
          <cell r="J938">
            <v>58.734506295310204</v>
          </cell>
          <cell r="K938">
            <v>56.922019181367041</v>
          </cell>
          <cell r="L938">
            <v>53.95611854754641</v>
          </cell>
          <cell r="M938">
            <v>51.589362118406228</v>
          </cell>
          <cell r="N938">
            <v>51.60538614764009</v>
          </cell>
          <cell r="O938">
            <v>45.506498024766202</v>
          </cell>
        </row>
        <row r="939">
          <cell r="A939" t="str">
            <v>RHES-SHDEM</v>
          </cell>
          <cell r="B939" t="str">
            <v>VAR_fin</v>
          </cell>
          <cell r="C939" t="str">
            <v>RHES-SHPLT</v>
          </cell>
          <cell r="D939">
            <v>1.2848340938127987</v>
          </cell>
          <cell r="E939">
            <v>1.4868573859241803</v>
          </cell>
          <cell r="F939">
            <v>1.4803692190345645</v>
          </cell>
          <cell r="G939">
            <v>1.4859562952319039</v>
          </cell>
          <cell r="H939">
            <v>1.4857950439307364</v>
          </cell>
          <cell r="I939">
            <v>1.4860889852908985</v>
          </cell>
          <cell r="J939">
            <v>1.4848159592780155</v>
          </cell>
          <cell r="K939">
            <v>1.4852450586017785</v>
          </cell>
          <cell r="L939">
            <v>1.4864630662783394</v>
          </cell>
          <cell r="M939">
            <v>1.483910140499505</v>
          </cell>
          <cell r="N939">
            <v>1.4836543707108847</v>
          </cell>
          <cell r="O939">
            <v>1.4629709545400402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RHES-SHLTHC-NGA</v>
          </cell>
          <cell r="D940">
            <v>5.9035860301327035E-2</v>
          </cell>
          <cell r="E940">
            <v>2.2728116672622475E-4</v>
          </cell>
          <cell r="F940">
            <v>1.3852022557598681E-2</v>
          </cell>
          <cell r="G940">
            <v>8.391836926041743E-3</v>
          </cell>
          <cell r="H940">
            <v>8.12902780679115E-3</v>
          </cell>
          <cell r="I940">
            <v>4.6614862391998234E-3</v>
          </cell>
          <cell r="J940">
            <v>1.222531937008794E-4</v>
          </cell>
          <cell r="L940">
            <v>3.4124458931813926E-3</v>
          </cell>
          <cell r="M940">
            <v>7.7662246425431345E-3</v>
          </cell>
          <cell r="N940">
            <v>1.0924903415382874E-2</v>
          </cell>
          <cell r="O940">
            <v>3.053834524603731E-2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RHES-SHSOL</v>
          </cell>
          <cell r="D941">
            <v>0.36962913226869848</v>
          </cell>
          <cell r="E941">
            <v>0.43547243105322259</v>
          </cell>
          <cell r="F941">
            <v>0.4355590458119693</v>
          </cell>
          <cell r="G941">
            <v>0.34645838295776216</v>
          </cell>
          <cell r="H941">
            <v>0.32158344901401814</v>
          </cell>
          <cell r="I941">
            <v>0.35073346901775615</v>
          </cell>
          <cell r="J941">
            <v>0.35623507522665221</v>
          </cell>
          <cell r="K941">
            <v>0.99745776576273182</v>
          </cell>
          <cell r="L941">
            <v>1.009037532150278</v>
          </cell>
          <cell r="M941">
            <v>0.99179470061614694</v>
          </cell>
          <cell r="N941">
            <v>1.0266422330458749</v>
          </cell>
          <cell r="O941">
            <v>0.94122567474944907</v>
          </cell>
        </row>
        <row r="942">
          <cell r="A942" t="str">
            <v>RHES-SHDEM</v>
          </cell>
          <cell r="B942" t="str">
            <v>VAR_fin</v>
          </cell>
          <cell r="C942" t="str">
            <v>RHES-SHLTHC-WOD</v>
          </cell>
          <cell r="D942">
            <v>6.475961241264626E-3</v>
          </cell>
          <cell r="E942">
            <v>1.2559865988014787E-5</v>
          </cell>
          <cell r="F942">
            <v>2.3169714212432337E-5</v>
          </cell>
          <cell r="G942">
            <v>1.216416593405843E-3</v>
          </cell>
          <cell r="H942">
            <v>1.8513820360890249E-3</v>
          </cell>
          <cell r="I942">
            <v>5.1118935626952152E-3</v>
          </cell>
          <cell r="J942">
            <v>1.1796859797811209E-2</v>
          </cell>
          <cell r="K942">
            <v>1.1600249974794908E-2</v>
          </cell>
          <cell r="L942">
            <v>6.1655651544209305E-3</v>
          </cell>
          <cell r="M942">
            <v>6.2670362085810701E-3</v>
          </cell>
          <cell r="N942">
            <v>9.5991587208708734E-3</v>
          </cell>
          <cell r="O942">
            <v>2.9079057768133128E-2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</v>
          </cell>
          <cell r="D943">
            <v>17.531181245069206</v>
          </cell>
          <cell r="E943">
            <v>20.460521982269881</v>
          </cell>
          <cell r="F943">
            <v>18.581368701232027</v>
          </cell>
          <cell r="G943">
            <v>18.587598267354867</v>
          </cell>
          <cell r="H943">
            <v>18.587378419390493</v>
          </cell>
          <cell r="I943">
            <v>15.352427721218838</v>
          </cell>
          <cell r="J943">
            <v>8.6578761790386913</v>
          </cell>
          <cell r="K943">
            <v>4.6595476987786411</v>
          </cell>
          <cell r="L943">
            <v>2.5140173926667715</v>
          </cell>
          <cell r="M943">
            <v>0.8105398274161183</v>
          </cell>
          <cell r="N943">
            <v>0.81027832201886574</v>
          </cell>
          <cell r="O943">
            <v>0.39830690362559573</v>
          </cell>
        </row>
        <row r="944">
          <cell r="A944" t="str">
            <v>RHES-SHDEM</v>
          </cell>
          <cell r="B944" t="str">
            <v>VAR_fin</v>
          </cell>
          <cell r="C944" t="str">
            <v>RHES-SHNGAH</v>
          </cell>
          <cell r="D944">
            <v>8.3162338552976115E-3</v>
          </cell>
          <cell r="E944">
            <v>1.2860679547074328E-5</v>
          </cell>
          <cell r="F944">
            <v>8.3296859194922478E-3</v>
          </cell>
          <cell r="G944">
            <v>2.0829681393913146E-3</v>
          </cell>
          <cell r="H944">
            <v>5.8195999901490296</v>
          </cell>
          <cell r="I944">
            <v>9.3396928505081664</v>
          </cell>
          <cell r="J944">
            <v>9.3365551930672392</v>
          </cell>
          <cell r="K944">
            <v>3.5210402362976447</v>
          </cell>
          <cell r="L944">
            <v>0.42327293629024537</v>
          </cell>
          <cell r="M944">
            <v>5.0407774304725567E-3</v>
          </cell>
          <cell r="N944">
            <v>5.8479145625109233E-3</v>
          </cell>
          <cell r="O944">
            <v>2.6357057169657576E-2</v>
          </cell>
        </row>
        <row r="945">
          <cell r="A945" t="str">
            <v>RHES-SHDEM</v>
          </cell>
          <cell r="B945" t="str">
            <v>VAR_fin</v>
          </cell>
          <cell r="C945" t="str">
            <v>RHES-SHCOA</v>
          </cell>
          <cell r="D945">
            <v>9.6214001060579257E-2</v>
          </cell>
          <cell r="E945">
            <v>7.1975932561795977E-2</v>
          </cell>
          <cell r="F945">
            <v>7.9235335217634432E-3</v>
          </cell>
          <cell r="G945">
            <v>1.327163853800435E-3</v>
          </cell>
          <cell r="H945">
            <v>1.6547690962292823E-3</v>
          </cell>
          <cell r="I945">
            <v>1.0013324749517496E-4</v>
          </cell>
          <cell r="J945">
            <v>6.1624153609307511E-4</v>
          </cell>
          <cell r="L945">
            <v>2.4465298634017462E-4</v>
          </cell>
          <cell r="M945">
            <v>9.8567350427544178E-4</v>
          </cell>
          <cell r="O945">
            <v>7.5344179630416055E-3</v>
          </cell>
        </row>
        <row r="946">
          <cell r="A946" t="str">
            <v>RHES-SHDEM</v>
          </cell>
          <cell r="B946" t="str">
            <v>VAR_fin</v>
          </cell>
          <cell r="C946" t="str">
            <v>RHES-SHLFO</v>
          </cell>
          <cell r="D946">
            <v>21.62849207623362</v>
          </cell>
          <cell r="E946">
            <v>19.946172403242532</v>
          </cell>
          <cell r="F946">
            <v>21.487702174881978</v>
          </cell>
          <cell r="G946">
            <v>19.759707676810393</v>
          </cell>
          <cell r="H946">
            <v>7.0298380728174106</v>
          </cell>
          <cell r="I946">
            <v>1.5498343380252013</v>
          </cell>
          <cell r="J946">
            <v>1.5484823991680428</v>
          </cell>
          <cell r="K946">
            <v>1.5489055913713157</v>
          </cell>
          <cell r="L946">
            <v>1.5501656245474165</v>
          </cell>
          <cell r="M946">
            <v>1.5474706493715031</v>
          </cell>
          <cell r="N946">
            <v>1.547162799646806</v>
          </cell>
          <cell r="O946">
            <v>0.55596828305283574</v>
          </cell>
        </row>
        <row r="947">
          <cell r="A947" t="str">
            <v>RHES-SHDEM</v>
          </cell>
          <cell r="B947" t="str">
            <v>VAR_fin</v>
          </cell>
          <cell r="C947" t="str">
            <v>RHES-SHCON</v>
          </cell>
          <cell r="D947">
            <v>1.4333339694377283</v>
          </cell>
          <cell r="E947">
            <v>3.5136747048770558</v>
          </cell>
          <cell r="F947">
            <v>3.5131621487038811</v>
          </cell>
          <cell r="G947">
            <v>5.7162642892407201</v>
          </cell>
          <cell r="H947">
            <v>7.5230194884509682</v>
          </cell>
          <cell r="I947">
            <v>11.083802873135729</v>
          </cell>
          <cell r="J947">
            <v>11.083584087352593</v>
          </cell>
          <cell r="K947">
            <v>11.083774605437355</v>
          </cell>
          <cell r="L947">
            <v>11.083314725356438</v>
          </cell>
          <cell r="M947">
            <v>11.083394724001122</v>
          </cell>
          <cell r="N947">
            <v>11.083511520805265</v>
          </cell>
          <cell r="O947">
            <v>7.7522637528529792</v>
          </cell>
        </row>
        <row r="948">
          <cell r="A948" t="str">
            <v>RHES-SHDEM</v>
          </cell>
          <cell r="B948" t="str">
            <v>VAR_fin</v>
          </cell>
          <cell r="C948" t="str">
            <v>RHES-SHWOD</v>
          </cell>
          <cell r="D948">
            <v>4.359876405990363</v>
          </cell>
          <cell r="E948">
            <v>4.3870602665029228</v>
          </cell>
          <cell r="F948">
            <v>4.339370797857323</v>
          </cell>
          <cell r="G948">
            <v>4.4681012335378982</v>
          </cell>
          <cell r="H948">
            <v>3.3734293479932442</v>
          </cell>
          <cell r="I948">
            <v>2.7895989070267677</v>
          </cell>
          <cell r="J948">
            <v>2.4227022509323874</v>
          </cell>
          <cell r="K948">
            <v>2.7036468600412253</v>
          </cell>
          <cell r="L948">
            <v>2.1588206201868281</v>
          </cell>
          <cell r="M948">
            <v>1.7490150054451554</v>
          </cell>
          <cell r="N948">
            <v>1.7223002546010617</v>
          </cell>
          <cell r="O948">
            <v>1.4828214690458921</v>
          </cell>
        </row>
        <row r="949">
          <cell r="A949" t="str">
            <v>RHES-SHDEM</v>
          </cell>
          <cell r="B949" t="str">
            <v>VAR_fin</v>
          </cell>
          <cell r="C949" t="str">
            <v>RHES-SHLTHD</v>
          </cell>
          <cell r="D949">
            <v>1.8654669504941863</v>
          </cell>
          <cell r="E949">
            <v>3.5037665170027146</v>
          </cell>
          <cell r="F949">
            <v>3.4756839271843121</v>
          </cell>
          <cell r="G949">
            <v>1.7372956524522725</v>
          </cell>
          <cell r="H949">
            <v>1.7370759741141344</v>
          </cell>
          <cell r="I949">
            <v>2.4781767991718016</v>
          </cell>
          <cell r="J949">
            <v>2.6520455091870683</v>
          </cell>
          <cell r="K949">
            <v>2.5518772643781338</v>
          </cell>
          <cell r="L949">
            <v>2.3879400772324022</v>
          </cell>
          <cell r="M949">
            <v>2.2534575248415529</v>
          </cell>
          <cell r="N949">
            <v>2.2541090108871016</v>
          </cell>
          <cell r="O949">
            <v>2.0774435158306943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RHES-SHELCB</v>
          </cell>
          <cell r="D950">
            <v>4.2530171172237692</v>
          </cell>
          <cell r="E950">
            <v>3.7849184313388098</v>
          </cell>
          <cell r="F950">
            <v>3.840902486669489</v>
          </cell>
          <cell r="G950">
            <v>2.886905044888354</v>
          </cell>
          <cell r="H950">
            <v>1.2380838107109753</v>
          </cell>
          <cell r="I950">
            <v>0.75639634609120365</v>
          </cell>
          <cell r="J950">
            <v>0.48958098942160572</v>
          </cell>
          <cell r="K950">
            <v>1.8497733666187048</v>
          </cell>
          <cell r="L950">
            <v>1.7252575901075837</v>
          </cell>
          <cell r="M950">
            <v>1.622324387289505</v>
          </cell>
          <cell r="N950">
            <v>1.6228194107863099</v>
          </cell>
          <cell r="O950">
            <v>0.75636836228120019</v>
          </cell>
        </row>
        <row r="951">
          <cell r="A951" t="str">
            <v>RHES-SHDEM</v>
          </cell>
          <cell r="B951" t="str">
            <v>VAR_fin</v>
          </cell>
          <cell r="C951" t="str">
            <v>RHES-SHELCH</v>
          </cell>
          <cell r="D951">
            <v>9.1229500470310221</v>
          </cell>
          <cell r="E951">
            <v>10.275879743567176</v>
          </cell>
          <cell r="F951">
            <v>10.26852613270831</v>
          </cell>
          <cell r="G951">
            <v>10.345937653065373</v>
          </cell>
          <cell r="H951">
            <v>16.251846680955328</v>
          </cell>
          <cell r="I951">
            <v>16.252177951925052</v>
          </cell>
          <cell r="J951">
            <v>20.688033749448746</v>
          </cell>
          <cell r="K951">
            <v>26.507248432088158</v>
          </cell>
          <cell r="L951">
            <v>29.607873225142523</v>
          </cell>
          <cell r="M951">
            <v>30.02648462630599</v>
          </cell>
          <cell r="N951">
            <v>30.026332444432381</v>
          </cell>
          <cell r="O951">
            <v>29.978823136325463</v>
          </cell>
        </row>
        <row r="952">
          <cell r="A952" t="str">
            <v>RHES-SHDEM</v>
          </cell>
          <cell r="B952" t="str">
            <v>VAR_fin</v>
          </cell>
          <cell r="C952" t="str">
            <v>RHES-SHNST</v>
          </cell>
          <cell r="D952">
            <v>6.1567077550236712E-3</v>
          </cell>
          <cell r="E952">
            <v>1.2720921102934486E-5</v>
          </cell>
          <cell r="F952">
            <v>3.9509096151022329E-3</v>
          </cell>
          <cell r="G952">
            <v>6.7318741141330122E-4</v>
          </cell>
          <cell r="H952">
            <v>9.229658825718074E-4</v>
          </cell>
          <cell r="I952">
            <v>7.5066168548353833E-4</v>
          </cell>
          <cell r="J952">
            <v>2.2539867552856603E-3</v>
          </cell>
          <cell r="K952">
            <v>2.1095264129751901E-3</v>
          </cell>
          <cell r="L952">
            <v>2.5428620266090796E-4</v>
          </cell>
          <cell r="M952">
            <v>1.1548645960873078E-3</v>
          </cell>
          <cell r="N952">
            <v>2.3190556329834629E-3</v>
          </cell>
          <cell r="O952">
            <v>7.060797952943192E-3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RHSA_LTH</v>
          </cell>
          <cell r="D953">
            <v>1.5735469390445519E-3</v>
          </cell>
          <cell r="E953">
            <v>5.6017757342214813E-2</v>
          </cell>
          <cell r="F953">
            <v>3.0846731314031067E-2</v>
          </cell>
          <cell r="G953">
            <v>6.2395443249590814E-4</v>
          </cell>
          <cell r="H953">
            <v>1.0665724791524773E-4</v>
          </cell>
          <cell r="I953">
            <v>3.4642680382396897E-4</v>
          </cell>
          <cell r="J953">
            <v>7.3468934449428462E-6</v>
          </cell>
          <cell r="K953">
            <v>7.4432613215265853E-6</v>
          </cell>
          <cell r="L953">
            <v>1.8522117493173409E-4</v>
          </cell>
          <cell r="M953">
            <v>1.3112442335162707E-4</v>
          </cell>
          <cell r="N953">
            <v>2.0669304764174659E-4</v>
          </cell>
          <cell r="O953">
            <v>1.2781822224554654E-4</v>
          </cell>
        </row>
        <row r="954">
          <cell r="A954" t="str">
            <v>D-RHEM_LTH_CHPNGA</v>
          </cell>
          <cell r="B954" t="str">
            <v>VAR_fout</v>
          </cell>
          <cell r="C954" t="str">
            <v>RHEM_LTH_CHPNGA_ON</v>
          </cell>
          <cell r="D954">
            <v>4.4327994013164715E-2</v>
          </cell>
          <cell r="E954">
            <v>5.2044974255977934E-2</v>
          </cell>
          <cell r="F954">
            <v>0.40173334929086807</v>
          </cell>
          <cell r="G954">
            <v>0.41196281289595627</v>
          </cell>
          <cell r="H954">
            <v>0.41057066257107677</v>
          </cell>
          <cell r="I954">
            <v>0.20407428110886175</v>
          </cell>
          <cell r="J954">
            <v>2.3933609556116956E-6</v>
          </cell>
          <cell r="K954">
            <v>4.6981742191010849E-6</v>
          </cell>
          <cell r="L954">
            <v>1.6942326294031162E-3</v>
          </cell>
          <cell r="M954">
            <v>6.5341269641583516E-3</v>
          </cell>
          <cell r="N954">
            <v>5.4544744731677185E-3</v>
          </cell>
          <cell r="O954">
            <v>8.59291998786859E-3</v>
          </cell>
        </row>
        <row r="955">
          <cell r="A955" t="str">
            <v>D-RHEM_LTH_CHPNGA</v>
          </cell>
          <cell r="B955" t="str">
            <v>VAR_fout</v>
          </cell>
          <cell r="C955" t="str">
            <v>LTH</v>
          </cell>
          <cell r="E955">
            <v>4.7043252790166678E-6</v>
          </cell>
          <cell r="F955">
            <v>1.293894744864457E-4</v>
          </cell>
          <cell r="G955">
            <v>4.6761403596388539E-4</v>
          </cell>
          <cell r="H955">
            <v>7.3333561407867614E-4</v>
          </cell>
          <cell r="I955">
            <v>4.5910807006780655E-4</v>
          </cell>
          <cell r="J955">
            <v>5.058084656998303E-6</v>
          </cell>
          <cell r="K955">
            <v>6.9410098327384562E-6</v>
          </cell>
          <cell r="L955">
            <v>2.9838457627348154E-6</v>
          </cell>
          <cell r="M955">
            <v>1.5313923192101416E-5</v>
          </cell>
          <cell r="N955">
            <v>1.3998724198939372E-5</v>
          </cell>
          <cell r="O955">
            <v>2.5013821230777235E-5</v>
          </cell>
        </row>
        <row r="956">
          <cell r="A956" t="str">
            <v>D-RHEM_LTH_CHPNGA</v>
          </cell>
          <cell r="B956" t="str">
            <v>VAR_fin</v>
          </cell>
          <cell r="C956" t="str">
            <v>RHEM_LTH_CHPNGA</v>
          </cell>
          <cell r="D956">
            <v>4.5901540952209247E-2</v>
          </cell>
          <cell r="E956">
            <v>0.10806782714021691</v>
          </cell>
          <cell r="F956">
            <v>0.43270947007938565</v>
          </cell>
          <cell r="G956">
            <v>0.41305438136441619</v>
          </cell>
          <cell r="H956">
            <v>0.41141076126997439</v>
          </cell>
          <cell r="I956">
            <v>0.2048798159827539</v>
          </cell>
          <cell r="J956">
            <v>1.4798339057552848E-5</v>
          </cell>
          <cell r="K956">
            <v>1.9082445373366121E-5</v>
          </cell>
          <cell r="L956">
            <v>1.8834660864310824E-3</v>
          </cell>
          <cell r="M956">
            <v>6.6806138613766152E-3</v>
          </cell>
          <cell r="N956">
            <v>5.6752174538245914E-3</v>
          </cell>
          <cell r="O956">
            <v>8.7457520313449135E-3</v>
          </cell>
        </row>
        <row r="957">
          <cell r="A957" t="str">
            <v>RHEM-SHLTHCHPNGA</v>
          </cell>
          <cell r="B957" t="str">
            <v>VAR_fout</v>
          </cell>
          <cell r="C957" t="str">
            <v>RHEM-SHLTHC-NGA</v>
          </cell>
          <cell r="D957">
            <v>4.3476742371965853E-2</v>
          </cell>
          <cell r="E957">
            <v>1.6640501428998698E-4</v>
          </cell>
          <cell r="F957">
            <v>0.36381760061002505</v>
          </cell>
          <cell r="G957">
            <v>0.40764365828132343</v>
          </cell>
          <cell r="H957">
            <v>0.40635030823924384</v>
          </cell>
          <cell r="I957">
            <v>0.20134987432745879</v>
          </cell>
          <cell r="L957">
            <v>1.6772903031090824E-3</v>
          </cell>
          <cell r="M957">
            <v>6.3697309932798383E-3</v>
          </cell>
          <cell r="N957">
            <v>5.3999297284360375E-3</v>
          </cell>
          <cell r="O957">
            <v>8.2163152477685523E-3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RHEM_LTH_CHPNGA_ON</v>
          </cell>
          <cell r="D958">
            <v>4.3915901385824088E-2</v>
          </cell>
          <cell r="E958">
            <v>1.6808587302018886E-4</v>
          </cell>
          <cell r="F958">
            <v>0.36749252586871178</v>
          </cell>
          <cell r="G958">
            <v>0.41176127099123594</v>
          </cell>
          <cell r="H958">
            <v>0.41045485680731714</v>
          </cell>
          <cell r="I958">
            <v>0.20338371144187736</v>
          </cell>
          <cell r="L958">
            <v>1.6942326294031157E-3</v>
          </cell>
          <cell r="M958">
            <v>6.434071710383669E-3</v>
          </cell>
          <cell r="N958">
            <v>5.4544744731677185E-3</v>
          </cell>
          <cell r="O958">
            <v>8.2993083310793619E-3</v>
          </cell>
        </row>
        <row r="959">
          <cell r="A959" t="str">
            <v>RHEM-SHLTHCHPNGA</v>
          </cell>
          <cell r="B959" t="str">
            <v>VAR_fin</v>
          </cell>
          <cell r="C959" t="str">
            <v>RHEMLTHCHPC</v>
          </cell>
          <cell r="D959">
            <v>4.3476742371965853E-2</v>
          </cell>
          <cell r="E959">
            <v>1.6640501428998698E-4</v>
          </cell>
          <cell r="F959">
            <v>0.36381760061002505</v>
          </cell>
          <cell r="G959">
            <v>0.40764365828132343</v>
          </cell>
          <cell r="H959">
            <v>0.40635030823924384</v>
          </cell>
          <cell r="I959">
            <v>0.20134987432745879</v>
          </cell>
          <cell r="L959">
            <v>1.6772903031090824E-3</v>
          </cell>
          <cell r="M959">
            <v>6.3697309932798383E-3</v>
          </cell>
          <cell r="N959">
            <v>5.3999297284360375E-3</v>
          </cell>
          <cell r="O959">
            <v>8.2163152477685523E-3</v>
          </cell>
        </row>
        <row r="960">
          <cell r="A960" t="str">
            <v>RHEM-SHLTHCHPNGA</v>
          </cell>
          <cell r="B960" t="str">
            <v>VAR_ncap</v>
          </cell>
          <cell r="C960" t="str">
            <v>-</v>
          </cell>
          <cell r="D960">
            <v>1.4694595617270599E-7</v>
          </cell>
          <cell r="E960">
            <v>1.31452508902542E-5</v>
          </cell>
          <cell r="F960">
            <v>3.21728175810495E-2</v>
          </cell>
          <cell r="G960">
            <v>1.7110364774558601E-2</v>
          </cell>
          <cell r="H960">
            <v>1.40686070666307E-2</v>
          </cell>
          <cell r="I960">
            <v>9.2941449912799096E-3</v>
          </cell>
          <cell r="J960">
            <v>1.8506712336139301E-7</v>
          </cell>
          <cell r="K960">
            <v>2.3920670111840402E-7</v>
          </cell>
          <cell r="L960">
            <v>2.0052262892518701E-4</v>
          </cell>
          <cell r="M960">
            <v>4.9416044195928904E-4</v>
          </cell>
          <cell r="N960">
            <v>3.9156378200670699E-4</v>
          </cell>
          <cell r="O960">
            <v>6.7820170535625997E-4</v>
          </cell>
        </row>
        <row r="961">
          <cell r="A961" t="str">
            <v>RHEM-SHLTHCHPNGA</v>
          </cell>
          <cell r="B961" t="str">
            <v>VAR_cap</v>
          </cell>
          <cell r="C961" t="str">
            <v>-</v>
          </cell>
          <cell r="D961">
            <v>6.7983479445049028E-3</v>
          </cell>
          <cell r="E961">
            <v>2.018947502423641E-5</v>
          </cell>
          <cell r="F961">
            <v>3.2186804954087427E-2</v>
          </cell>
          <cell r="G961">
            <v>3.1386851835350831E-2</v>
          </cell>
          <cell r="H961">
            <v>3.1004739696951285E-2</v>
          </cell>
          <cell r="I961">
            <v>1.5460311520786699E-2</v>
          </cell>
          <cell r="J961">
            <v>-8.2156511899134088E-8</v>
          </cell>
          <cell r="K961">
            <v>-1.2323476776023023E-7</v>
          </cell>
          <cell r="L961">
            <v>2.0058545427236005E-4</v>
          </cell>
          <cell r="M961">
            <v>5.8881317011503999E-4</v>
          </cell>
          <cell r="N961">
            <v>5.8785770432694703E-4</v>
          </cell>
          <cell r="O961">
            <v>9.1994572688593602E-4</v>
          </cell>
        </row>
        <row r="962">
          <cell r="A962" t="str">
            <v>D-RHES_SOLELC</v>
          </cell>
          <cell r="B962" t="str">
            <v>VAR_fout</v>
          </cell>
          <cell r="C962" t="str">
            <v>RHES_ELC</v>
          </cell>
          <cell r="D962">
            <v>1.7678800828069112</v>
          </cell>
          <cell r="E962">
            <v>1.5186254608283554</v>
          </cell>
          <cell r="F962">
            <v>1.8146460766986225</v>
          </cell>
          <cell r="G962">
            <v>3.8862973647334838</v>
          </cell>
          <cell r="H962">
            <v>6.1259321846346007</v>
          </cell>
          <cell r="I962">
            <v>7.1238340681954906</v>
          </cell>
          <cell r="J962">
            <v>8.2778514369803844</v>
          </cell>
          <cell r="K962">
            <v>9.6401109308084454</v>
          </cell>
          <cell r="L962">
            <v>10.549662214708627</v>
          </cell>
          <cell r="M962">
            <v>11.035398975529244</v>
          </cell>
          <cell r="N962">
            <v>11.141414144719619</v>
          </cell>
          <cell r="O962">
            <v>11.373838814085241</v>
          </cell>
        </row>
        <row r="963">
          <cell r="A963" t="str">
            <v>D-RHES_SOLELC</v>
          </cell>
          <cell r="B963" t="str">
            <v>VAR_fout</v>
          </cell>
          <cell r="C963" t="str">
            <v>ELC5</v>
          </cell>
          <cell r="D963">
            <v>0.36705900592775093</v>
          </cell>
          <cell r="E963">
            <v>1.8720401341797295</v>
          </cell>
          <cell r="F963">
            <v>2.5026480945901017</v>
          </cell>
          <cell r="G963">
            <v>15.030021833806964</v>
          </cell>
          <cell r="H963">
            <v>13.755235769520969</v>
          </cell>
          <cell r="I963">
            <v>13.771515483881203</v>
          </cell>
          <cell r="J963">
            <v>13.683331392269745</v>
          </cell>
          <cell r="K963">
            <v>13.283245186998911</v>
          </cell>
          <cell r="L963">
            <v>13.471285592376823</v>
          </cell>
          <cell r="M963">
            <v>14.19744473779183</v>
          </cell>
          <cell r="N963">
            <v>15.349504616180642</v>
          </cell>
          <cell r="O963">
            <v>16.445241541583268</v>
          </cell>
        </row>
        <row r="964">
          <cell r="A964" t="str">
            <v>D-RHES_SOLELC</v>
          </cell>
          <cell r="B964" t="str">
            <v>VAR_fin</v>
          </cell>
          <cell r="C964" t="str">
            <v>RHES_SOL_ELC</v>
          </cell>
          <cell r="D964">
            <v>2.1349390887346629</v>
          </cell>
          <cell r="E964">
            <v>3.3906651739982054</v>
          </cell>
          <cell r="F964">
            <v>4.3172941712887214</v>
          </cell>
          <cell r="G964">
            <v>18.916319198540446</v>
          </cell>
          <cell r="H964">
            <v>19.881167954155572</v>
          </cell>
          <cell r="I964">
            <v>20.895349552076699</v>
          </cell>
          <cell r="J964">
            <v>21.961182829250134</v>
          </cell>
          <cell r="K964">
            <v>22.923356117807359</v>
          </cell>
          <cell r="L964">
            <v>24.02094780708547</v>
          </cell>
          <cell r="M964">
            <v>25.232843713321063</v>
          </cell>
          <cell r="N964">
            <v>26.490918760900247</v>
          </cell>
          <cell r="O964">
            <v>27.819080355668511</v>
          </cell>
        </row>
        <row r="965">
          <cell r="A965" t="str">
            <v>D-DH2</v>
          </cell>
          <cell r="B965" t="str">
            <v>VAR_fout</v>
          </cell>
          <cell r="C965" t="str">
            <v>H2</v>
          </cell>
          <cell r="G965">
            <v>1.5615923019985741E-6</v>
          </cell>
          <cell r="H965">
            <v>8.736016208423117E-4</v>
          </cell>
          <cell r="I965">
            <v>9.9496073484056581E-4</v>
          </cell>
          <cell r="J965">
            <v>1.0268971374527828E-3</v>
          </cell>
          <cell r="K965">
            <v>1.0576898004103471E-3</v>
          </cell>
          <cell r="L965">
            <v>1.0574454827610674E-3</v>
          </cell>
          <cell r="M965">
            <v>1.0616313621970429E-3</v>
          </cell>
          <cell r="N965">
            <v>7.1786243531392379E-4</v>
          </cell>
          <cell r="O965">
            <v>1.1215079073453487E-3</v>
          </cell>
        </row>
        <row r="966">
          <cell r="A966" t="str">
            <v>D-DH2</v>
          </cell>
          <cell r="B966" t="str">
            <v>VAR_fin</v>
          </cell>
          <cell r="C966" t="str">
            <v>H2_E</v>
          </cell>
          <cell r="G966">
            <v>1.5773659616147219E-6</v>
          </cell>
          <cell r="H966">
            <v>8.8242587963869895E-4</v>
          </cell>
          <cell r="I966">
            <v>1.0050108432732988E-3</v>
          </cell>
          <cell r="J966">
            <v>1.0372698358108922E-3</v>
          </cell>
          <cell r="K966">
            <v>1.0683735357680266E-3</v>
          </cell>
          <cell r="L966">
            <v>1.0681267502637038E-3</v>
          </cell>
          <cell r="M966">
            <v>1.0723549113101443E-3</v>
          </cell>
          <cell r="N966">
            <v>7.2511357102416512E-4</v>
          </cell>
          <cell r="O966">
            <v>1.132836270045807E-3</v>
          </cell>
        </row>
        <row r="967">
          <cell r="A967" t="str">
            <v>D-DH2</v>
          </cell>
          <cell r="B967" t="str">
            <v>VAR_ncap</v>
          </cell>
          <cell r="C967" t="str">
            <v>-</v>
          </cell>
          <cell r="G967">
            <v>1.8778183273905599E-5</v>
          </cell>
          <cell r="H967">
            <v>1.00925804308009E-4</v>
          </cell>
          <cell r="I967">
            <v>8.4790634501787204E-5</v>
          </cell>
          <cell r="J967">
            <v>1.32425744024644E-5</v>
          </cell>
          <cell r="K967">
            <v>8.2079806218590394E-5</v>
          </cell>
          <cell r="L967">
            <v>3.94316488260422E-6</v>
          </cell>
          <cell r="M967">
            <v>5.8779174455847501E-5</v>
          </cell>
          <cell r="N967">
            <v>9.22912007774802E-6</v>
          </cell>
          <cell r="O967">
            <v>3.1693555267518401E-4</v>
          </cell>
        </row>
        <row r="968">
          <cell r="A968" t="str">
            <v>D-DH2</v>
          </cell>
          <cell r="B968" t="str">
            <v>VAR_cap</v>
          </cell>
          <cell r="C968" t="str">
            <v>-</v>
          </cell>
          <cell r="G968">
            <v>1.8778183273905599E-5</v>
          </cell>
          <cell r="H968">
            <v>1.19703987581914E-4</v>
          </cell>
          <cell r="I968">
            <v>2.0449462208370201E-4</v>
          </cell>
          <cell r="J968">
            <v>2.1773719648616601E-4</v>
          </cell>
          <cell r="K968">
            <v>2.9981700270475598E-4</v>
          </cell>
          <cell r="L968">
            <v>3.0376016758736101E-4</v>
          </cell>
          <cell r="M968">
            <v>3.6253934204320799E-4</v>
          </cell>
          <cell r="N968">
            <v>3.6581552094333499E-4</v>
          </cell>
          <cell r="O968">
            <v>6.69925831522235E-4</v>
          </cell>
        </row>
        <row r="969">
          <cell r="A969" t="str">
            <v>ITOT-SWHHFOBR</v>
          </cell>
          <cell r="B969" t="str">
            <v>VAR_fout</v>
          </cell>
          <cell r="C969" t="str">
            <v>ITOT-SWH</v>
          </cell>
          <cell r="D969">
            <v>1.8458220870734796</v>
          </cell>
          <cell r="E969">
            <v>1.5683958321136706</v>
          </cell>
          <cell r="F969">
            <v>1.2357682018357499E-3</v>
          </cell>
          <cell r="G969">
            <v>1.9213431418639644E-4</v>
          </cell>
          <cell r="H969">
            <v>1.3994804308457159E-4</v>
          </cell>
          <cell r="I969">
            <v>6.0657147768821979E-4</v>
          </cell>
          <cell r="J969">
            <v>4.8500781912279918E-4</v>
          </cell>
        </row>
        <row r="970">
          <cell r="A970" t="str">
            <v>ITOT-SWHHFOBR</v>
          </cell>
          <cell r="B970" t="str">
            <v>VAR_fout</v>
          </cell>
          <cell r="C970" t="str">
            <v>CO2_I</v>
          </cell>
          <cell r="D970">
            <v>210.21009532950001</v>
          </cell>
          <cell r="E970">
            <v>177.846224980123</v>
          </cell>
          <cell r="F970">
            <v>0.139228753969972</v>
          </cell>
          <cell r="G970">
            <v>2.1417795428668202E-2</v>
          </cell>
          <cell r="H970">
            <v>1.5437012183740001E-2</v>
          </cell>
          <cell r="I970">
            <v>6.6214430312943995E-2</v>
          </cell>
          <cell r="J970">
            <v>5.2401090341075998E-2</v>
          </cell>
        </row>
        <row r="971">
          <cell r="A971" t="str">
            <v>ITOT-SWHHFOBR</v>
          </cell>
          <cell r="B971" t="str">
            <v>VAR_fin</v>
          </cell>
          <cell r="C971" t="str">
            <v>IHFO</v>
          </cell>
          <cell r="D971">
            <v>2.7300012380454532</v>
          </cell>
          <cell r="E971">
            <v>2.3096912335080941</v>
          </cell>
          <cell r="F971">
            <v>1.808165635973662E-3</v>
          </cell>
          <cell r="G971">
            <v>2.7815318738530069E-4</v>
          </cell>
          <cell r="H971">
            <v>2.0048067771090921E-4</v>
          </cell>
          <cell r="I971">
            <v>8.5992766640187121E-4</v>
          </cell>
          <cell r="J971">
            <v>6.8053364079319453E-4</v>
          </cell>
        </row>
        <row r="972">
          <cell r="A972" t="str">
            <v>ITOT-SWHHFOBR</v>
          </cell>
          <cell r="B972" t="str">
            <v>VAR_ncap</v>
          </cell>
          <cell r="C972" t="str">
            <v>-</v>
          </cell>
          <cell r="D972">
            <v>1.04512783700375E-4</v>
          </cell>
          <cell r="E972">
            <v>8.7833337376277405E-6</v>
          </cell>
          <cell r="F972">
            <v>7.4772555343263697E-6</v>
          </cell>
          <cell r="G972">
            <v>5.2247954710371201E-6</v>
          </cell>
          <cell r="H972">
            <v>8.6970706948778505E-6</v>
          </cell>
          <cell r="I972">
            <v>4.9562379734903201E-5</v>
          </cell>
          <cell r="J972">
            <v>8.0387051674828507E-6</v>
          </cell>
          <cell r="K972">
            <v>3.2054973906937099E-6</v>
          </cell>
          <cell r="L972">
            <v>5.1316684137532901E-6</v>
          </cell>
          <cell r="M972">
            <v>4.6676511754198402E-6</v>
          </cell>
          <cell r="N972">
            <v>3.1772073313658402E-6</v>
          </cell>
          <cell r="O972">
            <v>1.4653938051838799E-6</v>
          </cell>
        </row>
        <row r="973">
          <cell r="A973" t="str">
            <v>ITOT-SWHHFOBR</v>
          </cell>
          <cell r="B973" t="str">
            <v>VAR_cap</v>
          </cell>
          <cell r="C973" t="str">
            <v>-</v>
          </cell>
          <cell r="D973">
            <v>0.10082151278370037</v>
          </cell>
          <cell r="E973">
            <v>0.10069539287648094</v>
          </cell>
          <cell r="F973">
            <v>1.1723883332032115E-4</v>
          </cell>
          <cell r="G973">
            <v>1.8249893353375346E-5</v>
          </cell>
          <cell r="H973">
            <v>1.3232572861582997E-5</v>
          </cell>
          <cell r="I973">
            <v>5.7313906081248725E-5</v>
          </cell>
          <cell r="J973">
            <v>4.5929041030533395E-5</v>
          </cell>
          <cell r="K973">
            <v>-1.1883487441857949E-6</v>
          </cell>
          <cell r="L973">
            <v>-1.9762547576979858E-7</v>
          </cell>
          <cell r="M973">
            <v>-1.8285758431760993E-6</v>
          </cell>
          <cell r="N973">
            <v>-2.8110228982770015E-7</v>
          </cell>
          <cell r="O973">
            <v>-2.7211434280892397E-6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D974">
            <v>6.9194000502405288E-8</v>
          </cell>
          <cell r="E974">
            <v>8.3075404055076005E-8</v>
          </cell>
          <cell r="F974">
            <v>0.85510522105647402</v>
          </cell>
          <cell r="G974">
            <v>1.2690529481236046</v>
          </cell>
          <cell r="H974">
            <v>1.9099053155814669</v>
          </cell>
          <cell r="I974">
            <v>1.9280552941691367</v>
          </cell>
          <cell r="J974">
            <v>2.7050780799750553</v>
          </cell>
          <cell r="K974">
            <v>2.8266079814547806</v>
          </cell>
          <cell r="L974">
            <v>3.357448008916641</v>
          </cell>
          <cell r="M974">
            <v>3.2080399846111716</v>
          </cell>
          <cell r="N974">
            <v>2.9225620231377101</v>
          </cell>
          <cell r="O974">
            <v>3.380978180125894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D975">
            <v>2.1073773081355804E-7</v>
          </cell>
          <cell r="E975">
            <v>1.046230402434318E-7</v>
          </cell>
          <cell r="F975">
            <v>0.85514086118697463</v>
          </cell>
          <cell r="G975">
            <v>1.2690944372587363</v>
          </cell>
          <cell r="H975">
            <v>1.9099784862263387</v>
          </cell>
          <cell r="I975">
            <v>1.9281260298091962</v>
          </cell>
          <cell r="J975">
            <v>2.7051706202370531</v>
          </cell>
          <cell r="K975">
            <v>2.8267145028402401</v>
          </cell>
          <cell r="L975">
            <v>3.3575584937341398</v>
          </cell>
          <cell r="M975">
            <v>3.2081434848874903</v>
          </cell>
          <cell r="N975">
            <v>2.9226700122067815</v>
          </cell>
          <cell r="O975">
            <v>3.381096289728923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D976">
            <v>4.0470897787888999E-3</v>
          </cell>
          <cell r="E976">
            <v>5.3874798523124698E-2</v>
          </cell>
          <cell r="F976">
            <v>2.1997693899786001E-2</v>
          </cell>
          <cell r="G976">
            <v>3.8983417475089301E-2</v>
          </cell>
          <cell r="H976">
            <v>9.4508813800914096E-2</v>
          </cell>
          <cell r="I976">
            <v>3.28395617669913E-2</v>
          </cell>
          <cell r="J976">
            <v>8.9976226067233406E-2</v>
          </cell>
          <cell r="K976">
            <v>0.119623843427778</v>
          </cell>
          <cell r="L976">
            <v>7.5302408312799204E-2</v>
          </cell>
          <cell r="M976">
            <v>8.3236487131884696E-2</v>
          </cell>
          <cell r="N976">
            <v>0.115450661727726</v>
          </cell>
          <cell r="O976">
            <v>0.106052765554436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D977">
            <v>4.0483293081919882E-3</v>
          </cell>
          <cell r="E977">
            <v>5.7911817819533695E-2</v>
          </cell>
          <cell r="F977">
            <v>7.9899269195423173E-2</v>
          </cell>
          <cell r="G977">
            <v>0.11886931076727436</v>
          </cell>
          <cell r="H977">
            <v>0.18406977637446242</v>
          </cell>
          <cell r="I977">
            <v>0.16348239831785946</v>
          </cell>
          <cell r="J977">
            <v>0.21728968869696658</v>
          </cell>
          <cell r="K977">
            <v>0.24233891761388435</v>
          </cell>
          <cell r="L977">
            <v>0.2778695329302569</v>
          </cell>
          <cell r="M977">
            <v>0.27799559913470057</v>
          </cell>
          <cell r="N977">
            <v>0.27106264683585024</v>
          </cell>
          <cell r="O977">
            <v>0.30455633677768923</v>
          </cell>
        </row>
        <row r="978">
          <cell r="A978" t="str">
            <v>ITOT-SWHSTG-ELCHP</v>
          </cell>
          <cell r="B978" t="str">
            <v>VAR_fout</v>
          </cell>
          <cell r="C978" t="str">
            <v>ITOT-SWHAELCH</v>
          </cell>
          <cell r="D978">
            <v>2.0927931315876006E-5</v>
          </cell>
          <cell r="E978">
            <v>8.0917907453836712E-6</v>
          </cell>
          <cell r="F978">
            <v>2.2772081757633563E-3</v>
          </cell>
          <cell r="G978">
            <v>3.5620576245262622E-4</v>
          </cell>
          <cell r="H978">
            <v>3.1832841664587209E-4</v>
          </cell>
          <cell r="I978">
            <v>5.6235954283185959E-2</v>
          </cell>
          <cell r="J978">
            <v>3.5408694257641482E-2</v>
          </cell>
          <cell r="K978">
            <v>4.508185726032907E-3</v>
          </cell>
          <cell r="L978">
            <v>0.15581933756440788</v>
          </cell>
          <cell r="M978">
            <v>2.3747990791025755E-3</v>
          </cell>
          <cell r="N978">
            <v>0.41498362281147855</v>
          </cell>
          <cell r="O978">
            <v>0.22099476260130521</v>
          </cell>
        </row>
        <row r="979">
          <cell r="A979" t="str">
            <v>ITOT-SWHSTG-ELCHP</v>
          </cell>
          <cell r="B979" t="str">
            <v>VAR_fin</v>
          </cell>
          <cell r="C979" t="str">
            <v>ITOT-SWHAELCH</v>
          </cell>
          <cell r="D979">
            <v>2.9933013022544383E-5</v>
          </cell>
          <cell r="E979">
            <v>6.8655464596863066E-6</v>
          </cell>
          <cell r="F979">
            <v>2.9505606154735936E-3</v>
          </cell>
          <cell r="G979">
            <v>4.594527204396487E-4</v>
          </cell>
          <cell r="H979">
            <v>4.0350304705460434E-4</v>
          </cell>
          <cell r="I979">
            <v>6.6196365147278738E-2</v>
          </cell>
          <cell r="J979">
            <v>4.0505318408277639E-2</v>
          </cell>
          <cell r="K979">
            <v>5.0644986681652798E-3</v>
          </cell>
          <cell r="L979">
            <v>0.17317837968954028</v>
          </cell>
          <cell r="M979">
            <v>2.6818890873899618E-3</v>
          </cell>
          <cell r="N979">
            <v>0.46115508940579958</v>
          </cell>
          <cell r="O979">
            <v>0.24561458584354073</v>
          </cell>
        </row>
        <row r="980">
          <cell r="A980" t="str">
            <v>ITOT-SWHSTG-ELCHP</v>
          </cell>
          <cell r="B980" t="str">
            <v>VAR_ncap</v>
          </cell>
          <cell r="C980" t="str">
            <v>-</v>
          </cell>
          <cell r="D980">
            <v>1.6207378564523901E-2</v>
          </cell>
          <cell r="E980">
            <v>1.79635216188019E-3</v>
          </cell>
          <cell r="F980">
            <v>2.8113375056069201E-2</v>
          </cell>
          <cell r="G980">
            <v>3.03708747938095E-2</v>
          </cell>
          <cell r="H980">
            <v>4.1921294146587601E-2</v>
          </cell>
          <cell r="I980">
            <v>4.35881840006054E-2</v>
          </cell>
          <cell r="J980">
            <v>5.1029422183117699E-2</v>
          </cell>
          <cell r="K980">
            <v>7.4554264976249701E-2</v>
          </cell>
          <cell r="L980">
            <v>4.4850064670609299E-2</v>
          </cell>
          <cell r="M980">
            <v>5.1183523447400701E-2</v>
          </cell>
          <cell r="N980">
            <v>7.5245388961440104E-2</v>
          </cell>
          <cell r="O980">
            <v>4.4125284776295903E-2</v>
          </cell>
        </row>
        <row r="981">
          <cell r="A981" t="str">
            <v>ITOT-SWHSTG-ELCHP</v>
          </cell>
          <cell r="B981" t="str">
            <v>VAR_cap</v>
          </cell>
          <cell r="C981" t="str">
            <v>-</v>
          </cell>
          <cell r="D981">
            <v>1.6207378564523901E-2</v>
          </cell>
          <cell r="E981">
            <v>1.7942802589469901E-2</v>
          </cell>
          <cell r="F981">
            <v>4.6044905795448357E-2</v>
          </cell>
          <cell r="G981">
            <v>7.6413801133758869E-2</v>
          </cell>
          <cell r="H981">
            <v>0.10542970461624784</v>
          </cell>
          <cell r="I981">
            <v>0.11595412165152716</v>
          </cell>
          <cell r="J981">
            <v>0.13650214189827284</v>
          </cell>
          <cell r="K981">
            <v>0.16905722989215391</v>
          </cell>
          <cell r="L981">
            <v>0.17019797204621145</v>
          </cell>
          <cell r="M981">
            <v>0.17040842193049105</v>
          </cell>
          <cell r="N981">
            <v>0.17001421060891</v>
          </cell>
          <cell r="O981">
            <v>0.17037548464258459</v>
          </cell>
        </row>
        <row r="982">
          <cell r="A982" t="str">
            <v>D-RHNS_LTH_CHPWOD</v>
          </cell>
          <cell r="B982" t="str">
            <v>VAR_fout</v>
          </cell>
          <cell r="C982" t="str">
            <v>RHNS_LTH_CHPWOD_ON</v>
          </cell>
          <cell r="D982">
            <v>5.0971382482893411E-6</v>
          </cell>
          <cell r="E982">
            <v>3.72063127345512E-6</v>
          </cell>
          <cell r="F982">
            <v>2.7772556711222729E-6</v>
          </cell>
          <cell r="G982">
            <v>3.9432198965878672E-4</v>
          </cell>
          <cell r="H982">
            <v>8.2750424127331866E-4</v>
          </cell>
          <cell r="I982">
            <v>2.58720835890349E-3</v>
          </cell>
          <cell r="J982">
            <v>3.0799443705906587E-3</v>
          </cell>
          <cell r="K982">
            <v>4.965356408531448E-3</v>
          </cell>
          <cell r="L982">
            <v>3.0976428430476489E-3</v>
          </cell>
          <cell r="M982">
            <v>2.1344367364788288E-3</v>
          </cell>
          <cell r="N982">
            <v>1.2060174191682572E-3</v>
          </cell>
          <cell r="O982">
            <v>3.098515961360421E-3</v>
          </cell>
        </row>
        <row r="983">
          <cell r="A983" t="str">
            <v>D-RHNS_LTH_CHPWOD</v>
          </cell>
          <cell r="B983" t="str">
            <v>VAR_fout</v>
          </cell>
          <cell r="C983" t="str">
            <v>RHSA_LTH</v>
          </cell>
          <cell r="D983">
            <v>2.4345021000788911E-6</v>
          </cell>
          <cell r="E983">
            <v>9.7005293933782747E-6</v>
          </cell>
          <cell r="F983">
            <v>6.4956496303710961E-6</v>
          </cell>
          <cell r="G983">
            <v>1.2713134461515599E-4</v>
          </cell>
          <cell r="H983">
            <v>5.142560163091182E-5</v>
          </cell>
          <cell r="I983">
            <v>2.8124018437178995E-4</v>
          </cell>
          <cell r="J983">
            <v>1.6973069529453201E-5</v>
          </cell>
          <cell r="K983">
            <v>1.2520091415636479E-4</v>
          </cell>
          <cell r="L983">
            <v>2.9327467216238587E-5</v>
          </cell>
          <cell r="M983">
            <v>4.2900863013268053E-5</v>
          </cell>
          <cell r="N983">
            <v>1.2064985302779294E-5</v>
          </cell>
          <cell r="O983">
            <v>1.7177778151018287E-4</v>
          </cell>
        </row>
        <row r="984">
          <cell r="A984" t="str">
            <v>D-RHNS_LTH_CHPWOD</v>
          </cell>
          <cell r="B984" t="str">
            <v>VAR_fout</v>
          </cell>
          <cell r="C984" t="str">
            <v>LTH</v>
          </cell>
          <cell r="H984">
            <v>1.030222746697382E-7</v>
          </cell>
          <cell r="I984">
            <v>4.7673663008294185E-6</v>
          </cell>
          <cell r="J984">
            <v>4.3887229396831315E-6</v>
          </cell>
          <cell r="K984">
            <v>8.7673198796408818E-6</v>
          </cell>
          <cell r="L984">
            <v>6.3167010974705116E-6</v>
          </cell>
          <cell r="M984">
            <v>5.2403249326756552E-6</v>
          </cell>
          <cell r="N984">
            <v>2.4560415086799698E-6</v>
          </cell>
          <cell r="O984">
            <v>9.9275341592412072E-6</v>
          </cell>
        </row>
        <row r="985">
          <cell r="A985" t="str">
            <v>D-RHNS_LTH_CHPWOD</v>
          </cell>
          <cell r="B985" t="str">
            <v>VAR_fin</v>
          </cell>
          <cell r="C985" t="str">
            <v>RHNS_LTH_CHPWOD</v>
          </cell>
          <cell r="D985">
            <v>7.531640348368236E-6</v>
          </cell>
          <cell r="E985">
            <v>1.3643094617259406E-5</v>
          </cell>
          <cell r="F985">
            <v>9.582864922168135E-6</v>
          </cell>
          <cell r="G985">
            <v>5.2182545931712585E-4</v>
          </cell>
          <cell r="H985">
            <v>8.7982127280358065E-4</v>
          </cell>
          <cell r="I985">
            <v>2.8735920294806331E-3</v>
          </cell>
          <cell r="J985">
            <v>3.1018896701801844E-3</v>
          </cell>
          <cell r="K985">
            <v>5.0996859921063082E-3</v>
          </cell>
          <cell r="L985">
            <v>3.1336370228541321E-3</v>
          </cell>
          <cell r="M985">
            <v>2.1830806207446042E-3</v>
          </cell>
          <cell r="N985">
            <v>1.2215915968486878E-3</v>
          </cell>
          <cell r="O985">
            <v>3.28065662824745E-3</v>
          </cell>
        </row>
        <row r="986">
          <cell r="A986" t="str">
            <v>D-SBIO</v>
          </cell>
          <cell r="B986" t="str">
            <v>VAR_fout</v>
          </cell>
          <cell r="C986" t="str">
            <v>SBIO</v>
          </cell>
          <cell r="D986">
            <v>4.0476719352824508</v>
          </cell>
          <cell r="E986">
            <v>4.5833339059028022</v>
          </cell>
          <cell r="F986">
            <v>4.5978032229645098</v>
          </cell>
          <cell r="G986">
            <v>4.5186989421383776</v>
          </cell>
          <cell r="H986">
            <v>4.6293602621711392</v>
          </cell>
          <cell r="I986">
            <v>6.6069643147862349</v>
          </cell>
          <cell r="J986">
            <v>9.9656560805603398</v>
          </cell>
          <cell r="K986">
            <v>14.251866442721301</v>
          </cell>
          <cell r="L986">
            <v>21.74364965340872</v>
          </cell>
          <cell r="M986">
            <v>24.847198476032247</v>
          </cell>
          <cell r="N986">
            <v>30.045238273824847</v>
          </cell>
          <cell r="O986">
            <v>31.213002935060427</v>
          </cell>
        </row>
        <row r="987">
          <cell r="A987" t="str">
            <v>D-SBIO</v>
          </cell>
          <cell r="B987" t="str">
            <v>VAR_fin</v>
          </cell>
          <cell r="C987" t="str">
            <v>BIO</v>
          </cell>
          <cell r="D987">
            <v>4.0476719352824508</v>
          </cell>
          <cell r="E987">
            <v>4.5833339059028022</v>
          </cell>
          <cell r="F987">
            <v>4.5978032229645098</v>
          </cell>
          <cell r="G987">
            <v>4.5186989421383776</v>
          </cell>
          <cell r="H987">
            <v>4.6293602621711392</v>
          </cell>
          <cell r="I987">
            <v>6.6069643147862349</v>
          </cell>
          <cell r="J987">
            <v>9.9656560805603398</v>
          </cell>
          <cell r="K987">
            <v>14.251866442721301</v>
          </cell>
          <cell r="L987">
            <v>21.74364965340872</v>
          </cell>
          <cell r="M987">
            <v>24.847198476032247</v>
          </cell>
          <cell r="N987">
            <v>30.045238273824847</v>
          </cell>
          <cell r="O987">
            <v>31.213002935060427</v>
          </cell>
        </row>
        <row r="988">
          <cell r="A988" t="str">
            <v>RHEM-SHDEM</v>
          </cell>
          <cell r="B988" t="str">
            <v>VAR_fout</v>
          </cell>
          <cell r="C988" t="str">
            <v>RHEM-SHD</v>
          </cell>
          <cell r="D988">
            <v>66.986774791699034</v>
          </cell>
          <cell r="E988">
            <v>66.832236554610816</v>
          </cell>
          <cell r="F988">
            <v>66.89351301888513</v>
          </cell>
          <cell r="G988">
            <v>65.75912460796016</v>
          </cell>
          <cell r="H988">
            <v>65.029824014067131</v>
          </cell>
          <cell r="I988">
            <v>64.496684553178937</v>
          </cell>
          <cell r="J988">
            <v>63.191765114852537</v>
          </cell>
          <cell r="K988">
            <v>62.757584661612597</v>
          </cell>
          <cell r="L988">
            <v>60.714862081499298</v>
          </cell>
          <cell r="M988">
            <v>58.670602785372012</v>
          </cell>
          <cell r="N988">
            <v>58.688826299205019</v>
          </cell>
          <cell r="O988">
            <v>49.554861160532084</v>
          </cell>
        </row>
        <row r="989">
          <cell r="A989" t="str">
            <v>RHEM-SHDEM</v>
          </cell>
          <cell r="B989" t="str">
            <v>VAR_fin</v>
          </cell>
          <cell r="C989" t="str">
            <v>RHEM-SHNST</v>
          </cell>
          <cell r="D989">
            <v>5.221421010652082E-3</v>
          </cell>
          <cell r="E989">
            <v>1.5309935821772019E-5</v>
          </cell>
          <cell r="F989">
            <v>1.3879479932440144E-3</v>
          </cell>
          <cell r="G989">
            <v>5.4998499333678945E-4</v>
          </cell>
          <cell r="H989">
            <v>1.0251383624733179E-3</v>
          </cell>
          <cell r="I989">
            <v>1.2069986735496368E-3</v>
          </cell>
          <cell r="J989">
            <v>2.6933297215733167E-3</v>
          </cell>
          <cell r="K989">
            <v>4.152350560026067E-4</v>
          </cell>
          <cell r="L989">
            <v>2.6861149979222202E-4</v>
          </cell>
          <cell r="M989">
            <v>7.2266663480952857E-4</v>
          </cell>
          <cell r="N989">
            <v>4.9158749659410203E-4</v>
          </cell>
          <cell r="O989">
            <v>5.8088279872531776E-3</v>
          </cell>
        </row>
        <row r="990">
          <cell r="A990" t="str">
            <v>RHEM-SHDEM</v>
          </cell>
          <cell r="B990" t="str">
            <v>VAR_fin</v>
          </cell>
          <cell r="C990" t="str">
            <v>RHEM-SHPLT</v>
          </cell>
          <cell r="D990">
            <v>1.3981434049109078</v>
          </cell>
          <cell r="E990">
            <v>1.6077650439912918</v>
          </cell>
          <cell r="F990">
            <v>1.6065584675180815</v>
          </cell>
          <cell r="G990">
            <v>1.6072690812409587</v>
          </cell>
          <cell r="H990">
            <v>1.606986644975497</v>
          </cell>
          <cell r="I990">
            <v>1.6070421487462287</v>
          </cell>
          <cell r="J990">
            <v>1.6058747560486095</v>
          </cell>
          <cell r="K990">
            <v>1.6075745763422586</v>
          </cell>
          <cell r="L990">
            <v>1.6076273579771423</v>
          </cell>
          <cell r="M990">
            <v>1.6073327916878881</v>
          </cell>
          <cell r="N990">
            <v>1.6074948148092323</v>
          </cell>
          <cell r="O990">
            <v>1.6010823162557024</v>
          </cell>
        </row>
        <row r="991">
          <cell r="A991" t="str">
            <v>RHEM-SHDEM</v>
          </cell>
          <cell r="B991" t="str">
            <v>VAR_fin</v>
          </cell>
          <cell r="C991" t="str">
            <v>RHEM-SHNGAH</v>
          </cell>
          <cell r="D991">
            <v>6.3306349686841016E-3</v>
          </cell>
          <cell r="E991">
            <v>1.1607707918407018E-5</v>
          </cell>
          <cell r="F991">
            <v>2.7475538877028811E-3</v>
          </cell>
          <cell r="G991">
            <v>2.1521675844001224E-3</v>
          </cell>
          <cell r="H991">
            <v>0.79917865280166211</v>
          </cell>
          <cell r="I991">
            <v>1.8411007410122331</v>
          </cell>
          <cell r="J991">
            <v>1.8388486479286095</v>
          </cell>
          <cell r="K991">
            <v>4.0907038248213281</v>
          </cell>
          <cell r="L991">
            <v>4.0907606665595608</v>
          </cell>
          <cell r="M991">
            <v>4.0904322085036116</v>
          </cell>
          <cell r="N991">
            <v>4.0906042446359541</v>
          </cell>
          <cell r="O991">
            <v>4.0833005986307755</v>
          </cell>
        </row>
        <row r="992">
          <cell r="A992" t="str">
            <v>RHEM-SHDEM</v>
          </cell>
          <cell r="B992" t="str">
            <v>VAR_fin</v>
          </cell>
          <cell r="C992" t="str">
            <v>RHEM-SHLTHC-WOD</v>
          </cell>
          <cell r="D992">
            <v>5.2070674025452715E-3</v>
          </cell>
          <cell r="E992">
            <v>1.5780336173518169E-5</v>
          </cell>
          <cell r="F992">
            <v>7.2367477296370362E-5</v>
          </cell>
          <cell r="G992">
            <v>1.2037798433927986E-3</v>
          </cell>
          <cell r="H992">
            <v>2.3159653736512424E-3</v>
          </cell>
          <cell r="I992">
            <v>0.29249647717776051</v>
          </cell>
          <cell r="J992">
            <v>0.50193772719808571</v>
          </cell>
          <cell r="K992">
            <v>0.50409568469806931</v>
          </cell>
          <cell r="L992">
            <v>0.50292635562424637</v>
          </cell>
          <cell r="M992">
            <v>0.49252184352486861</v>
          </cell>
          <cell r="N992">
            <v>0.49526977427610291</v>
          </cell>
          <cell r="O992">
            <v>0.48248767391602021</v>
          </cell>
        </row>
        <row r="993">
          <cell r="A993" t="str">
            <v>RHEM-SHDEM</v>
          </cell>
          <cell r="B993" t="str">
            <v>VAR_fin</v>
          </cell>
          <cell r="C993" t="str">
            <v>RHEM-SHSOL</v>
          </cell>
          <cell r="D993">
            <v>0.40634163927715927</v>
          </cell>
          <cell r="E993">
            <v>0.47088290961992385</v>
          </cell>
          <cell r="F993">
            <v>0.46937172317465609</v>
          </cell>
          <cell r="G993">
            <v>0.47011715496288803</v>
          </cell>
          <cell r="H993">
            <v>0.42655091130647982</v>
          </cell>
          <cell r="I993">
            <v>0.40574295283896522</v>
          </cell>
          <cell r="J993">
            <v>0.44163424771671544</v>
          </cell>
          <cell r="K993">
            <v>1.3904261055505471</v>
          </cell>
          <cell r="L993">
            <v>1.3853497681523819</v>
          </cell>
          <cell r="M993">
            <v>1.3749884092834825</v>
          </cell>
          <cell r="N993">
            <v>1.375239534876842</v>
          </cell>
          <cell r="O993">
            <v>0.85827837982365818</v>
          </cell>
        </row>
        <row r="994">
          <cell r="A994" t="str">
            <v>RHEM-SHDEM</v>
          </cell>
          <cell r="B994" t="str">
            <v>VAR_fin</v>
          </cell>
          <cell r="C994" t="str">
            <v>RHEM-SHLTHD</v>
          </cell>
          <cell r="D994">
            <v>2.0248955915304676</v>
          </cell>
          <cell r="E994">
            <v>3.7886891899020512</v>
          </cell>
          <cell r="F994">
            <v>3.9164357399521101</v>
          </cell>
          <cell r="G994">
            <v>3.1644575808289628</v>
          </cell>
          <cell r="H994">
            <v>3.1199673910220893</v>
          </cell>
          <cell r="I994">
            <v>2.9308097676238423</v>
          </cell>
          <cell r="J994">
            <v>3.7410832341836544</v>
          </cell>
          <cell r="K994">
            <v>3.714200723175396</v>
          </cell>
          <cell r="L994">
            <v>3.5777815925526846</v>
          </cell>
          <cell r="M994">
            <v>3.4408154641933173</v>
          </cell>
          <cell r="N994">
            <v>3.4425866979437876</v>
          </cell>
          <cell r="O994">
            <v>2.2707987384161066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</v>
          </cell>
          <cell r="D995">
            <v>18.970766439222878</v>
          </cell>
          <cell r="E995">
            <v>18.849461836907263</v>
          </cell>
          <cell r="F995">
            <v>19.097199914674409</v>
          </cell>
          <cell r="G995">
            <v>19.098009646189563</v>
          </cell>
          <cell r="H995">
            <v>16.301324558282182</v>
          </cell>
          <cell r="I995">
            <v>15.546635583752535</v>
          </cell>
          <cell r="J995">
            <v>14.895835028225788</v>
          </cell>
          <cell r="K995">
            <v>5.854445408038182</v>
          </cell>
          <cell r="L995">
            <v>4.3237282302322919</v>
          </cell>
          <cell r="M995">
            <v>4.005793412737888</v>
          </cell>
          <cell r="N995">
            <v>4.0059591496597484</v>
          </cell>
          <cell r="O995">
            <v>3.0967036489571935</v>
          </cell>
        </row>
        <row r="996">
          <cell r="A996" t="str">
            <v>RHEM-SHDEM</v>
          </cell>
          <cell r="B996" t="str">
            <v>VAR_fin</v>
          </cell>
          <cell r="C996" t="str">
            <v>RHEM-SHELCB</v>
          </cell>
          <cell r="D996">
            <v>4.6099552002845696</v>
          </cell>
          <cell r="E996">
            <v>3.7224567864055871</v>
          </cell>
          <cell r="F996">
            <v>3.9265164673013846</v>
          </cell>
          <cell r="G996">
            <v>2.1705470370468145</v>
          </cell>
          <cell r="H996">
            <v>1.6209879424314511</v>
          </cell>
          <cell r="I996">
            <v>1.0235758585106829</v>
          </cell>
          <cell r="J996">
            <v>0.68427879474787612</v>
          </cell>
          <cell r="K996">
            <v>1.9812925952555263</v>
          </cell>
          <cell r="L996">
            <v>1.9085384176278621</v>
          </cell>
          <cell r="M996">
            <v>1.8067764272090112</v>
          </cell>
          <cell r="N996">
            <v>1.8363547951711516</v>
          </cell>
          <cell r="O996">
            <v>0.29796052302083115</v>
          </cell>
        </row>
        <row r="997">
          <cell r="A997" t="str">
            <v>RHEM-SHDEM</v>
          </cell>
          <cell r="B997" t="str">
            <v>VAR_fin</v>
          </cell>
          <cell r="C997" t="str">
            <v>RHEM-SHELCH</v>
          </cell>
          <cell r="D997">
            <v>9.8779286496525565</v>
          </cell>
          <cell r="E997">
            <v>11.655161843196272</v>
          </cell>
          <cell r="F997">
            <v>11.653690018767676</v>
          </cell>
          <cell r="G997">
            <v>16.916894946313143</v>
          </cell>
          <cell r="H997">
            <v>23.469659023832609</v>
          </cell>
          <cell r="I997">
            <v>23.469718698539648</v>
          </cell>
          <cell r="J997">
            <v>28.185485677967545</v>
          </cell>
          <cell r="K997">
            <v>32.333381715541734</v>
          </cell>
          <cell r="L997">
            <v>32.333451983554006</v>
          </cell>
          <cell r="M997">
            <v>32.333046223752859</v>
          </cell>
          <cell r="N997">
            <v>32.333258989189822</v>
          </cell>
          <cell r="O997">
            <v>32.324463203296865</v>
          </cell>
        </row>
        <row r="998">
          <cell r="A998" t="str">
            <v>RHEM-SHDEM</v>
          </cell>
          <cell r="B998" t="str">
            <v>VAR_fin</v>
          </cell>
          <cell r="C998" t="str">
            <v>RHEM-SHLFO</v>
          </cell>
          <cell r="D998">
            <v>23.405362648172698</v>
          </cell>
          <cell r="E998">
            <v>18.481767712675271</v>
          </cell>
          <cell r="F998">
            <v>18.37261344657405</v>
          </cell>
          <cell r="G998">
            <v>15.98354654959661</v>
          </cell>
          <cell r="H998">
            <v>11.531325288907935</v>
          </cell>
          <cell r="I998">
            <v>8.2894330997592576</v>
          </cell>
          <cell r="J998">
            <v>2.6696765388707679</v>
          </cell>
          <cell r="K998">
            <v>2.6716719099703421</v>
          </cell>
          <cell r="L998">
            <v>2.6717243751297026</v>
          </cell>
          <cell r="M998">
            <v>1.293898473832561</v>
          </cell>
          <cell r="N998">
            <v>1.294055915153532</v>
          </cell>
          <cell r="O998">
            <v>1.020771956383529E-2</v>
          </cell>
        </row>
        <row r="999">
          <cell r="A999" t="str">
            <v>RHEM-SHDEM</v>
          </cell>
          <cell r="B999" t="str">
            <v>VAR_fin</v>
          </cell>
          <cell r="C999" t="str">
            <v>RHEM-SHCON</v>
          </cell>
          <cell r="D999">
            <v>1.4846750450542623</v>
          </cell>
          <cell r="E999">
            <v>3.512517471367842</v>
          </cell>
          <cell r="F999">
            <v>3.5121583441915529</v>
          </cell>
          <cell r="G999">
            <v>3.5123705037530857</v>
          </cell>
          <cell r="H999">
            <v>3.5129971365506529</v>
          </cell>
          <cell r="I999">
            <v>7.1604065462720117</v>
          </cell>
          <cell r="J999">
            <v>7.1602437002059816</v>
          </cell>
          <cell r="K999">
            <v>7.1604442976629201</v>
          </cell>
          <cell r="L999">
            <v>7.1604846180849897</v>
          </cell>
          <cell r="M999">
            <v>7.1603015175585725</v>
          </cell>
          <cell r="N999">
            <v>7.1558333138428152</v>
          </cell>
          <cell r="O999">
            <v>3.7641884306135061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RHEM-SHWOD</v>
          </cell>
          <cell r="D1000">
            <v>4.7257942973555016</v>
          </cell>
          <cell r="E1000">
            <v>4.7434909878298681</v>
          </cell>
          <cell r="F1000">
            <v>3.9719802477118988</v>
          </cell>
          <cell r="G1000">
            <v>2.4248859170541746</v>
          </cell>
          <cell r="H1000">
            <v>2.2318419569416603</v>
          </cell>
          <cell r="I1000">
            <v>1.7273520227734223</v>
          </cell>
          <cell r="J1000">
            <v>1.4637015123576251</v>
          </cell>
          <cell r="K1000">
            <v>1.4491399542624468</v>
          </cell>
          <cell r="L1000">
            <v>1.150564626471076</v>
          </cell>
          <cell r="M1000">
            <v>1.0576576973103951</v>
          </cell>
          <cell r="N1000">
            <v>1.0463145962447042</v>
          </cell>
          <cell r="O1000">
            <v>0.7451862049720509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RHEM-SHLTHC-NGA</v>
          </cell>
          <cell r="D1001">
            <v>6.634816843051547E-2</v>
          </cell>
          <cell r="E1001">
            <v>1.8585516065771455E-4</v>
          </cell>
          <cell r="F1001">
            <v>0.36299375363511782</v>
          </cell>
          <cell r="G1001">
            <v>0.40723969016766187</v>
          </cell>
          <cell r="H1001">
            <v>0.4058265979050833</v>
          </cell>
          <cell r="I1001">
            <v>0.20131900100623798</v>
          </cell>
          <cell r="J1001">
            <v>6.7275685162843319E-4</v>
          </cell>
          <cell r="L1001">
            <v>1.7737093316726978E-3</v>
          </cell>
          <cell r="M1001">
            <v>6.5624225258663011E-3</v>
          </cell>
          <cell r="N1001">
            <v>5.4783437672327314E-3</v>
          </cell>
          <cell r="O1001">
            <v>1.4660119929371357E-2</v>
          </cell>
        </row>
        <row r="1002">
          <cell r="A1002" t="str">
            <v>ITOT-SWHH2BR</v>
          </cell>
          <cell r="B1002" t="str">
            <v>VAR_fout</v>
          </cell>
          <cell r="C1002" t="str">
            <v>ITOT-SWH</v>
          </cell>
          <cell r="G1002">
            <v>1.9257525898130529E-2</v>
          </cell>
          <cell r="H1002">
            <v>6.7670924256299498</v>
          </cell>
          <cell r="I1002">
            <v>6.7670926909538078</v>
          </cell>
          <cell r="J1002">
            <v>6.7671038107009656</v>
          </cell>
          <cell r="K1002">
            <v>10.955865649296701</v>
          </cell>
          <cell r="L1002">
            <v>12.141450851449124</v>
          </cell>
          <cell r="M1002">
            <v>12.433376852125651</v>
          </cell>
          <cell r="N1002">
            <v>12.43336228674621</v>
          </cell>
          <cell r="O1002">
            <v>12.43337762802946</v>
          </cell>
        </row>
        <row r="1003">
          <cell r="A1003" t="str">
            <v>ITOT-SWHH2BR</v>
          </cell>
          <cell r="B1003" t="str">
            <v>VAR_fin</v>
          </cell>
          <cell r="C1003" t="str">
            <v>IH2</v>
          </cell>
          <cell r="G1003">
            <v>2.3922293429448023E-2</v>
          </cell>
          <cell r="H1003">
            <v>8.3879361938675565</v>
          </cell>
          <cell r="I1003">
            <v>8.369661487787436</v>
          </cell>
          <cell r="J1003">
            <v>8.351479635588964</v>
          </cell>
          <cell r="K1003">
            <v>13.491621776676821</v>
          </cell>
          <cell r="L1003">
            <v>14.945128927524157</v>
          </cell>
          <cell r="M1003">
            <v>15.297831696067538</v>
          </cell>
          <cell r="N1003">
            <v>15.291185366895391</v>
          </cell>
          <cell r="O1003">
            <v>15.284581559635431</v>
          </cell>
        </row>
        <row r="1004">
          <cell r="A1004" t="str">
            <v>ITOT-SWHH2BR</v>
          </cell>
          <cell r="B1004" t="str">
            <v>VAR_ncap</v>
          </cell>
          <cell r="C1004" t="str">
            <v>-</v>
          </cell>
          <cell r="G1004">
            <v>1.69728296334653E-3</v>
          </cell>
          <cell r="H1004">
            <v>0.70308563310896999</v>
          </cell>
          <cell r="I1004">
            <v>9.4066481308925201E-6</v>
          </cell>
          <cell r="J1004">
            <v>1.2383062888364101E-5</v>
          </cell>
          <cell r="K1004">
            <v>0.92516967247636395</v>
          </cell>
          <cell r="L1004">
            <v>9.2438786769871606E-2</v>
          </cell>
          <cell r="M1004">
            <v>2.72810389419492E-2</v>
          </cell>
          <cell r="N1004">
            <v>0.80248948375820195</v>
          </cell>
          <cell r="O1004">
            <v>0.23139676754437899</v>
          </cell>
        </row>
        <row r="1005">
          <cell r="A1005" t="str">
            <v>ITOT-SWHH2BR</v>
          </cell>
          <cell r="B1005" t="str">
            <v>VAR_cap</v>
          </cell>
          <cell r="C1005" t="str">
            <v>-</v>
          </cell>
          <cell r="G1005">
            <v>1.69728296334653E-3</v>
          </cell>
          <cell r="H1005">
            <v>0.7047816976040584</v>
          </cell>
          <cell r="I1005">
            <v>0.66460917318581214</v>
          </cell>
          <cell r="J1005">
            <v>0.56914897731464498</v>
          </cell>
          <cell r="K1005">
            <v>0.92518264786949012</v>
          </cell>
          <cell r="L1005">
            <v>1.0176111827045713</v>
          </cell>
          <cell r="M1005">
            <v>1.0448680074655468</v>
          </cell>
          <cell r="N1005">
            <v>1.0567425974788169</v>
          </cell>
          <cell r="O1005">
            <v>1.0611453480314585</v>
          </cell>
        </row>
        <row r="1006">
          <cell r="A1006" t="str">
            <v>RHNS-SHSTG-ELC</v>
          </cell>
          <cell r="B1006" t="str">
            <v>VAR_fout</v>
          </cell>
          <cell r="C1006" t="str">
            <v>RHNS-SHAELCB</v>
          </cell>
          <cell r="E1006">
            <v>6.6596860385101193E-8</v>
          </cell>
          <cell r="F1006">
            <v>8.1797866725285186E-3</v>
          </cell>
          <cell r="G1006">
            <v>1.7453674085757314E-4</v>
          </cell>
          <cell r="H1006">
            <v>8.2637519702558971E-5</v>
          </cell>
          <cell r="I1006">
            <v>1.1137432756346802E-5</v>
          </cell>
          <cell r="J1006">
            <v>1.0988584107097568E-2</v>
          </cell>
          <cell r="K1006">
            <v>1.1538933086470419E-2</v>
          </cell>
          <cell r="L1006">
            <v>3.3554504098605603E-3</v>
          </cell>
          <cell r="M1006">
            <v>8.5566650116771141E-5</v>
          </cell>
          <cell r="N1006">
            <v>8.6343469138487901E-5</v>
          </cell>
          <cell r="O1006">
            <v>1.1944092989213485E-4</v>
          </cell>
        </row>
        <row r="1007">
          <cell r="A1007" t="str">
            <v>RHNS-SHSTG-ELC</v>
          </cell>
          <cell r="B1007" t="str">
            <v>VAR_fin</v>
          </cell>
          <cell r="C1007" t="str">
            <v>RHNS-SHAELCB</v>
          </cell>
          <cell r="E1007">
            <v>6.8602626123718706E-8</v>
          </cell>
          <cell r="F1007">
            <v>8.1797714976576397E-3</v>
          </cell>
          <cell r="G1007">
            <v>1.7405836291820256E-4</v>
          </cell>
          <cell r="H1007">
            <v>8.2641316023545722E-5</v>
          </cell>
          <cell r="I1007">
            <v>1.0998708608850436E-5</v>
          </cell>
          <cell r="J1007">
            <v>1.0989123264624888E-2</v>
          </cell>
          <cell r="K1007">
            <v>1.1539517638890794E-2</v>
          </cell>
          <cell r="L1007">
            <v>3.3554511919021701E-3</v>
          </cell>
          <cell r="M1007">
            <v>8.5651577713297594E-5</v>
          </cell>
          <cell r="N1007">
            <v>8.651073363115719E-5</v>
          </cell>
          <cell r="O1007">
            <v>1.1948854304738529E-4</v>
          </cell>
        </row>
        <row r="1008">
          <cell r="A1008" t="str">
            <v>RHNS-SHSTG-ELC</v>
          </cell>
          <cell r="B1008" t="str">
            <v>VAR_ncap</v>
          </cell>
          <cell r="C1008" t="str">
            <v>-</v>
          </cell>
          <cell r="D1008">
            <v>5.6368466982072701E-5</v>
          </cell>
          <cell r="E1008">
            <v>8.9126111359755103E-4</v>
          </cell>
          <cell r="F1008">
            <v>1.51635320880855E-5</v>
          </cell>
          <cell r="G1008">
            <v>7.0489341626875599E-6</v>
          </cell>
          <cell r="H1008">
            <v>1.12948644869078E-5</v>
          </cell>
          <cell r="I1008">
            <v>3.5553540293982701E-6</v>
          </cell>
          <cell r="J1008">
            <v>1.5628758456612401E-3</v>
          </cell>
          <cell r="K1008">
            <v>4.9488412927134202E-5</v>
          </cell>
          <cell r="L1008">
            <v>3.3959426945312903E-5</v>
          </cell>
          <cell r="M1008">
            <v>1.77608705492026E-5</v>
          </cell>
          <cell r="N1008">
            <v>1.8635361777183901E-5</v>
          </cell>
          <cell r="O1008">
            <v>2.9985603421054001E-5</v>
          </cell>
        </row>
        <row r="1009">
          <cell r="A1009" t="str">
            <v>RHNS-SHSTG-ELC</v>
          </cell>
          <cell r="B1009" t="str">
            <v>VAR_cap</v>
          </cell>
          <cell r="C1009" t="str">
            <v>-</v>
          </cell>
          <cell r="D1009">
            <v>5.6368466982072701E-5</v>
          </cell>
          <cell r="E1009">
            <v>9.4557841095448364E-4</v>
          </cell>
          <cell r="F1009">
            <v>9.5394205696549845E-4</v>
          </cell>
          <cell r="G1009">
            <v>4.3357437169745986E-5</v>
          </cell>
          <cell r="H1009">
            <v>2.7187046311396039E-5</v>
          </cell>
          <cell r="I1009">
            <v>5.0986900326190983E-6</v>
          </cell>
          <cell r="J1009">
            <v>1.5648292763338675E-3</v>
          </cell>
          <cell r="K1009">
            <v>1.5645950520462809E-3</v>
          </cell>
          <cell r="L1009">
            <v>5.3955683152162506E-4</v>
          </cell>
          <cell r="M1009">
            <v>2.7618284158702894E-5</v>
          </cell>
          <cell r="N1009">
            <v>2.7455547822733697E-5</v>
          </cell>
          <cell r="O1009">
            <v>4.1113796023147705E-5</v>
          </cell>
        </row>
        <row r="1010">
          <cell r="A1010" t="str">
            <v>RHES-SHCOABR</v>
          </cell>
          <cell r="B1010" t="str">
            <v>VAR_fout</v>
          </cell>
          <cell r="C1010" t="str">
            <v>CO2_R</v>
          </cell>
          <cell r="D1010">
            <v>9.2700461656803395</v>
          </cell>
          <cell r="E1010">
            <v>9.2700118526780297</v>
          </cell>
          <cell r="F1010">
            <v>0.10860871037087599</v>
          </cell>
          <cell r="G1010">
            <v>6.1879846493916903E-2</v>
          </cell>
          <cell r="H1010">
            <v>2.2832038478822599E-2</v>
          </cell>
        </row>
        <row r="1011">
          <cell r="A1011" t="str">
            <v>RHES-SHCOABR</v>
          </cell>
          <cell r="B1011" t="str">
            <v>VAR_fout</v>
          </cell>
          <cell r="C1011" t="str">
            <v>RHES-SHCOA</v>
          </cell>
          <cell r="D1011">
            <v>7.200035856839096E-2</v>
          </cell>
          <cell r="E1011">
            <v>7.200009205963516E-2</v>
          </cell>
          <cell r="F1011">
            <v>8.435627989970975E-4</v>
          </cell>
          <cell r="G1011">
            <v>4.8062016694304377E-4</v>
          </cell>
          <cell r="H1011">
            <v>1.7733622119473841E-4</v>
          </cell>
        </row>
        <row r="1012">
          <cell r="A1012" t="str">
            <v>RHES-SHCOABR</v>
          </cell>
          <cell r="B1012" t="str">
            <v>VAR_fin</v>
          </cell>
          <cell r="C1012" t="str">
            <v>RCOA</v>
          </cell>
          <cell r="D1012">
            <v>0.10000049801165407</v>
          </cell>
          <cell r="E1012">
            <v>0.10000012786060432</v>
          </cell>
          <cell r="F1012">
            <v>1.1716149986070788E-3</v>
          </cell>
          <cell r="G1012">
            <v>6.6752800964311662E-4</v>
          </cell>
          <cell r="H1012">
            <v>2.463003072149145E-4</v>
          </cell>
        </row>
        <row r="1013">
          <cell r="A1013" t="str">
            <v>RHES-SHCOABR</v>
          </cell>
          <cell r="B1013" t="str">
            <v>VAR_cap</v>
          </cell>
          <cell r="C1013" t="str">
            <v>-</v>
          </cell>
          <cell r="D1013">
            <v>7.0000000000000001E-3</v>
          </cell>
          <cell r="E1013">
            <v>6.6036138609944454E-3</v>
          </cell>
          <cell r="F1013">
            <v>1.1808722569016036E-4</v>
          </cell>
          <cell r="G1013">
            <v>7.344924673483022E-5</v>
          </cell>
          <cell r="H1013">
            <v>1.9020830034939887E-5</v>
          </cell>
        </row>
        <row r="1014">
          <cell r="A1014" t="str">
            <v>D-INGA</v>
          </cell>
          <cell r="B1014" t="str">
            <v>VAR_fout</v>
          </cell>
          <cell r="C1014" t="str">
            <v>CO2</v>
          </cell>
          <cell r="D1014">
            <v>2101.6311569972099</v>
          </cell>
          <cell r="E1014">
            <v>1744.2686372344999</v>
          </cell>
          <cell r="F1014">
            <v>1830.99874153868</v>
          </cell>
          <cell r="G1014">
            <v>1355.1489513786</v>
          </cell>
          <cell r="H1014">
            <v>637.63651766230998</v>
          </cell>
          <cell r="I1014">
            <v>627.56630534820897</v>
          </cell>
          <cell r="J1014">
            <v>458.593463495869</v>
          </cell>
          <cell r="K1014">
            <v>117.332796441715</v>
          </cell>
          <cell r="L1014">
            <v>7.8214369666675196</v>
          </cell>
          <cell r="M1014">
            <v>2.9455494764907501E-2</v>
          </cell>
          <cell r="N1014">
            <v>1.3812092318793601E-2</v>
          </cell>
          <cell r="O1014">
            <v>6.3909829772849803E-3</v>
          </cell>
        </row>
        <row r="1015">
          <cell r="A1015" t="str">
            <v>D-INGA</v>
          </cell>
          <cell r="B1015" t="str">
            <v>VAR_fout</v>
          </cell>
          <cell r="C1015" t="str">
            <v>IH2</v>
          </cell>
          <cell r="G1015">
            <v>3.4641883747913015E-2</v>
          </cell>
          <cell r="H1015">
            <v>0.39483482022390576</v>
          </cell>
          <cell r="I1015">
            <v>0.42613878919307596</v>
          </cell>
          <cell r="J1015">
            <v>0.33744697542405389</v>
          </cell>
          <cell r="K1015">
            <v>0.15070898203075089</v>
          </cell>
          <cell r="L1015">
            <v>9.0671417393419204E-2</v>
          </cell>
          <cell r="M1015">
            <v>8.5751666374940361E-2</v>
          </cell>
          <cell r="N1015">
            <v>8.5240641049317556E-2</v>
          </cell>
          <cell r="O1015">
            <v>8.4691139026872517E-2</v>
          </cell>
        </row>
        <row r="1016">
          <cell r="A1016" t="str">
            <v>D-INGA</v>
          </cell>
          <cell r="B1016" t="str">
            <v>VAR_fout</v>
          </cell>
          <cell r="C1016" t="str">
            <v>INGA</v>
          </cell>
          <cell r="D1016">
            <v>37.4701980583623</v>
          </cell>
          <cell r="E1016">
            <v>30.828283723550509</v>
          </cell>
          <cell r="F1016">
            <v>34.683818791433545</v>
          </cell>
          <cell r="G1016">
            <v>26.739192393038682</v>
          </cell>
          <cell r="H1016">
            <v>14.056702112928843</v>
          </cell>
          <cell r="I1016">
            <v>13.878591643234069</v>
          </cell>
          <cell r="J1016">
            <v>10.892423759638101</v>
          </cell>
          <cell r="K1016">
            <v>4.8615652668170961</v>
          </cell>
          <cell r="L1016">
            <v>2.9262517410144535</v>
          </cell>
          <cell r="M1016">
            <v>2.7885496549633704</v>
          </cell>
          <cell r="N1016">
            <v>2.7882736773688834</v>
          </cell>
          <cell r="O1016">
            <v>2.7881731799794358</v>
          </cell>
        </row>
        <row r="1017">
          <cell r="A1017" t="str">
            <v>D-INGA</v>
          </cell>
          <cell r="B1017" t="str">
            <v>VAR_fin</v>
          </cell>
          <cell r="C1017" t="str">
            <v>NGA</v>
          </cell>
          <cell r="D1017">
            <v>37.262963776546307</v>
          </cell>
          <cell r="E1017">
            <v>30.926748887136508</v>
          </cell>
          <cell r="F1017">
            <v>32.46451669394817</v>
          </cell>
          <cell r="G1017">
            <v>24.027463676925489</v>
          </cell>
          <cell r="H1017">
            <v>11.305612015289194</v>
          </cell>
          <cell r="I1017">
            <v>11.127062151563983</v>
          </cell>
          <cell r="J1017">
            <v>8.1310897782955429</v>
          </cell>
          <cell r="K1017">
            <v>2.0803687312360761</v>
          </cell>
          <cell r="L1017">
            <v>0.13867796040190639</v>
          </cell>
          <cell r="M1017">
            <v>5.2226054547708297E-4</v>
          </cell>
          <cell r="N1017">
            <v>2.4489525387931912E-4</v>
          </cell>
          <cell r="O1017">
            <v>1.1331530101569129E-4</v>
          </cell>
        </row>
        <row r="1018">
          <cell r="A1018" t="str">
            <v>D-INGA</v>
          </cell>
          <cell r="B1018" t="str">
            <v>VAR_fin</v>
          </cell>
          <cell r="C1018" t="str">
            <v>BNGA</v>
          </cell>
          <cell r="D1018">
            <v>0.32693731050181268</v>
          </cell>
          <cell r="E1018">
            <v>4.023092630665461E-5</v>
          </cell>
          <cell r="F1018">
            <v>2.3301037043852912</v>
          </cell>
          <cell r="G1018">
            <v>2.7972847233547924</v>
          </cell>
          <cell r="H1018">
            <v>2.7972853713718799</v>
          </cell>
          <cell r="I1018">
            <v>2.7972855428139232</v>
          </cell>
          <cell r="J1018">
            <v>2.7972857087737371</v>
          </cell>
          <cell r="K1018">
            <v>2.797284277688628</v>
          </cell>
          <cell r="L1018">
            <v>2.7972541196213356</v>
          </cell>
          <cell r="M1018">
            <v>2.7972545440080099</v>
          </cell>
          <cell r="N1018">
            <v>2.797246708439117</v>
          </cell>
          <cell r="O1018">
            <v>2.7972709739022541</v>
          </cell>
        </row>
        <row r="1019">
          <cell r="A1019" t="str">
            <v>D-INGA</v>
          </cell>
          <cell r="B1019" t="str">
            <v>VAR_fin</v>
          </cell>
          <cell r="C1019" t="str">
            <v>H2</v>
          </cell>
          <cell r="G1019">
            <v>3.4641883913493765E-2</v>
          </cell>
          <cell r="H1019">
            <v>0.3948348204749475</v>
          </cell>
          <cell r="I1019">
            <v>0.42613878919308373</v>
          </cell>
          <cell r="J1019">
            <v>0.33744584226432245</v>
          </cell>
          <cell r="K1019">
            <v>0.15070889180173838</v>
          </cell>
          <cell r="L1019">
            <v>9.0671394697991847E-2</v>
          </cell>
          <cell r="M1019">
            <v>8.5751471453857558E-2</v>
          </cell>
          <cell r="N1019">
            <v>8.5240569156055893E-2</v>
          </cell>
          <cell r="O1019">
            <v>8.4688641594906772E-2</v>
          </cell>
        </row>
        <row r="1020">
          <cell r="A1020" t="str">
            <v>D-INGA</v>
          </cell>
          <cell r="B1020" t="str">
            <v>VAR_ncap</v>
          </cell>
          <cell r="C1020" t="str">
            <v>-</v>
          </cell>
          <cell r="D1020">
            <v>2.45776010268678E-7</v>
          </cell>
          <cell r="E1020">
            <v>1.6867876679680701E-7</v>
          </cell>
          <cell r="F1020">
            <v>2.15365950405821E-7</v>
          </cell>
          <cell r="G1020">
            <v>2.9455115264324402E-7</v>
          </cell>
          <cell r="H1020">
            <v>5.0745841275265995E-7</v>
          </cell>
          <cell r="I1020">
            <v>7.4927343297573902E-7</v>
          </cell>
          <cell r="J1020">
            <v>1.2598719409372001E-6</v>
          </cell>
          <cell r="K1020">
            <v>0.23577977725368399</v>
          </cell>
          <cell r="L1020">
            <v>3.1352747188633699E-6</v>
          </cell>
          <cell r="M1020">
            <v>7.6587181548250097E-6</v>
          </cell>
          <cell r="N1020">
            <v>3.3759682609588502E-6</v>
          </cell>
          <cell r="O1020">
            <v>3.5375344322543099E-5</v>
          </cell>
        </row>
        <row r="1021">
          <cell r="A1021" t="str">
            <v>D-INGA</v>
          </cell>
          <cell r="B1021" t="str">
            <v>VAR_cap</v>
          </cell>
          <cell r="C1021" t="str">
            <v>-</v>
          </cell>
          <cell r="D1021">
            <v>1.9844836160421102</v>
          </cell>
          <cell r="E1021">
            <v>1.9844837847208772</v>
          </cell>
          <cell r="F1021">
            <v>1.9844840000868276</v>
          </cell>
          <cell r="G1021">
            <v>1.9844842946379802</v>
          </cell>
          <cell r="H1021">
            <v>1.9844848020963928</v>
          </cell>
          <cell r="I1021">
            <v>1.9844855513698259</v>
          </cell>
          <cell r="J1021">
            <v>1.9844868112417668</v>
          </cell>
          <cell r="K1021">
            <v>1.129197473437398</v>
          </cell>
          <cell r="L1021">
            <v>0.34263440270275003</v>
          </cell>
          <cell r="M1021">
            <v>0.235793747927171</v>
          </cell>
          <cell r="N1021">
            <v>0.235796703139042</v>
          </cell>
          <cell r="O1021">
            <v>0.23583183916292799</v>
          </cell>
        </row>
        <row r="1022">
          <cell r="A1022" t="str">
            <v>RHEM-SHNGAHP</v>
          </cell>
          <cell r="B1022" t="str">
            <v>VAR_fout</v>
          </cell>
          <cell r="C1022" t="str">
            <v>CO2_R</v>
          </cell>
          <cell r="F1022">
            <v>2.0875243314870701E-2</v>
          </cell>
          <cell r="G1022">
            <v>4.7377841685288899E-2</v>
          </cell>
          <cell r="H1022">
            <v>20.984690323860001</v>
          </cell>
          <cell r="I1022">
            <v>46.794768391679497</v>
          </cell>
          <cell r="J1022">
            <v>45.540002485481097</v>
          </cell>
          <cell r="K1022">
            <v>98.603293283705497</v>
          </cell>
          <cell r="L1022">
            <v>98.603175466477893</v>
          </cell>
          <cell r="M1022">
            <v>98.603209150825407</v>
          </cell>
          <cell r="N1022">
            <v>98.603156806296994</v>
          </cell>
          <cell r="O1022">
            <v>98.603255947343996</v>
          </cell>
        </row>
        <row r="1023">
          <cell r="A1023" t="str">
            <v>RHEM-SHNGAHP</v>
          </cell>
          <cell r="B1023" t="str">
            <v>VAR_fout</v>
          </cell>
          <cell r="C1023" t="str">
            <v>RHEM-SHANGAH</v>
          </cell>
          <cell r="F1023">
            <v>7.4025685513725908E-4</v>
          </cell>
          <cell r="G1023">
            <v>1.7472679203085282E-3</v>
          </cell>
          <cell r="H1023">
            <v>0.79994830135281958</v>
          </cell>
          <cell r="I1023">
            <v>1.8419217345661092</v>
          </cell>
          <cell r="J1023">
            <v>1.8409788238811506</v>
          </cell>
          <cell r="K1023">
            <v>4.0909877000686299</v>
          </cell>
          <cell r="L1023">
            <v>4.090982811907061</v>
          </cell>
          <cell r="M1023">
            <v>4.0909842094491378</v>
          </cell>
          <cell r="N1023">
            <v>4.0909820377080672</v>
          </cell>
          <cell r="O1023">
            <v>4.0909861510068319</v>
          </cell>
        </row>
        <row r="1024">
          <cell r="A1024" t="str">
            <v>RHEM-SHNGAHP</v>
          </cell>
          <cell r="B1024" t="str">
            <v>VAR_fin</v>
          </cell>
          <cell r="C1024" t="str">
            <v>RHEMELCHPC</v>
          </cell>
          <cell r="F1024">
            <v>7.4025685513725908E-4</v>
          </cell>
          <cell r="G1024">
            <v>1.7472679203085282E-3</v>
          </cell>
          <cell r="H1024">
            <v>0.79994830135281958</v>
          </cell>
          <cell r="I1024">
            <v>1.8419217345661092</v>
          </cell>
          <cell r="J1024">
            <v>1.8409788238811506</v>
          </cell>
          <cell r="K1024">
            <v>4.0909877000686299</v>
          </cell>
          <cell r="L1024">
            <v>4.090982811907061</v>
          </cell>
          <cell r="M1024">
            <v>4.0909842094491378</v>
          </cell>
          <cell r="N1024">
            <v>4.0909820377080672</v>
          </cell>
          <cell r="O1024">
            <v>4.0909861510068319</v>
          </cell>
        </row>
        <row r="1025">
          <cell r="A1025" t="str">
            <v>RHEM-SHNGAHP</v>
          </cell>
          <cell r="B1025" t="str">
            <v>VAR_fin</v>
          </cell>
          <cell r="C1025" t="str">
            <v>RNGA</v>
          </cell>
          <cell r="F1025">
            <v>3.701284275686297E-4</v>
          </cell>
          <cell r="G1025">
            <v>8.4003265399448552E-4</v>
          </cell>
          <cell r="H1025">
            <v>0.37206897737340444</v>
          </cell>
          <cell r="I1025">
            <v>0.82969447502977856</v>
          </cell>
          <cell r="J1025">
            <v>0.80744685257945203</v>
          </cell>
          <cell r="K1025">
            <v>1.7482853419096709</v>
          </cell>
          <cell r="L1025">
            <v>1.7482832529517358</v>
          </cell>
          <cell r="M1025">
            <v>1.7482838501919402</v>
          </cell>
          <cell r="N1025">
            <v>1.7482829220974632</v>
          </cell>
          <cell r="O1025">
            <v>1.7482846799174483</v>
          </cell>
        </row>
        <row r="1026">
          <cell r="A1026" t="str">
            <v>RHEM-SHNGAHP</v>
          </cell>
          <cell r="B1026" t="str">
            <v>VAR_ncap</v>
          </cell>
          <cell r="C1026" t="str">
            <v>-</v>
          </cell>
          <cell r="D1026">
            <v>9.2999282055737602E-8</v>
          </cell>
          <cell r="E1026">
            <v>2.4450260384863698E-7</v>
          </cell>
          <cell r="F1026">
            <v>7.3242198443187597E-5</v>
          </cell>
          <cell r="G1026">
            <v>5.8092847022982202E-5</v>
          </cell>
          <cell r="H1026">
            <v>5.6469110259839E-2</v>
          </cell>
          <cell r="I1026">
            <v>7.3774415332678006E-2</v>
          </cell>
          <cell r="J1026">
            <v>6.9056836640822004E-7</v>
          </cell>
          <cell r="K1026">
            <v>0.215833539965785</v>
          </cell>
          <cell r="L1026">
            <v>6.23695490854176E-2</v>
          </cell>
          <cell r="M1026">
            <v>1.14797589404497E-2</v>
          </cell>
          <cell r="N1026">
            <v>0.197292930447241</v>
          </cell>
          <cell r="O1026">
            <v>8.0178364058765106E-2</v>
          </cell>
        </row>
        <row r="1027">
          <cell r="A1027" t="str">
            <v>RHEM-SHNGAHP</v>
          </cell>
          <cell r="B1027" t="str">
            <v>VAR_cap</v>
          </cell>
          <cell r="C1027" t="str">
            <v>-</v>
          </cell>
          <cell r="D1027">
            <v>9.2999282055737602E-8</v>
          </cell>
          <cell r="E1027">
            <v>2.7879272369721733E-7</v>
          </cell>
          <cell r="F1027">
            <v>7.3500745210424467E-5</v>
          </cell>
          <cell r="G1027">
            <v>1.3158515160799824E-4</v>
          </cell>
          <cell r="H1027">
            <v>5.6600365846134641E-2</v>
          </cell>
          <cell r="I1027">
            <v>0.13030578106323418</v>
          </cell>
          <cell r="J1027">
            <v>0.13024407185309297</v>
          </cell>
          <cell r="K1027">
            <v>0.28960840389099785</v>
          </cell>
          <cell r="L1027">
            <v>0.28953922882971339</v>
          </cell>
          <cell r="M1027">
            <v>0.28968258432257177</v>
          </cell>
          <cell r="N1027">
            <v>0.28959876380809746</v>
          </cell>
          <cell r="O1027">
            <v>0.28895081845439891</v>
          </cell>
        </row>
        <row r="1028">
          <cell r="A1028" t="str">
            <v>D-SPLT</v>
          </cell>
          <cell r="B1028" t="str">
            <v>VAR_fout</v>
          </cell>
          <cell r="C1028" t="str">
            <v>SPLT</v>
          </cell>
          <cell r="D1028">
            <v>2.0856343155962711</v>
          </cell>
          <cell r="E1028">
            <v>2.4000914053449995</v>
          </cell>
          <cell r="F1028">
            <v>2.3592492389965205</v>
          </cell>
          <cell r="G1028">
            <v>2.3241305016042837</v>
          </cell>
          <cell r="H1028">
            <v>2.4725823425550923</v>
          </cell>
          <cell r="I1028">
            <v>2.6604538446611694</v>
          </cell>
          <cell r="J1028">
            <v>2.7459309065848245</v>
          </cell>
          <cell r="K1028">
            <v>3.6926893027236489</v>
          </cell>
          <cell r="L1028">
            <v>2.6289587068901765</v>
          </cell>
          <cell r="M1028">
            <v>2.6459739923841039</v>
          </cell>
          <cell r="N1028">
            <v>2.6467350470795785</v>
          </cell>
          <cell r="O1028">
            <v>2.6477552662246926</v>
          </cell>
        </row>
        <row r="1029">
          <cell r="A1029" t="str">
            <v>D-SPLT</v>
          </cell>
          <cell r="B1029" t="str">
            <v>VAR_fin</v>
          </cell>
          <cell r="C1029" t="str">
            <v>PLT</v>
          </cell>
          <cell r="D1029">
            <v>2.0856343155962711</v>
          </cell>
          <cell r="E1029">
            <v>2.4000914053449995</v>
          </cell>
          <cell r="F1029">
            <v>2.3592492389965205</v>
          </cell>
          <cell r="G1029">
            <v>2.3241305016042837</v>
          </cell>
          <cell r="H1029">
            <v>2.4725823425550923</v>
          </cell>
          <cell r="I1029">
            <v>2.6604538446611694</v>
          </cell>
          <cell r="J1029">
            <v>2.7459309065848245</v>
          </cell>
          <cell r="K1029">
            <v>3.6926893027236489</v>
          </cell>
          <cell r="L1029">
            <v>2.6289587068901765</v>
          </cell>
          <cell r="M1029">
            <v>2.6459739923841039</v>
          </cell>
          <cell r="N1029">
            <v>2.6467350470795785</v>
          </cell>
          <cell r="O1029">
            <v>2.6477552662246926</v>
          </cell>
        </row>
        <row r="1030">
          <cell r="A1030" t="str">
            <v>RHES-SHCONBR</v>
          </cell>
          <cell r="B1030" t="str">
            <v>VAR_fout</v>
          </cell>
          <cell r="C1030" t="str">
            <v>RHES-SHCON</v>
          </cell>
          <cell r="F1030">
            <v>5.3622058717682039E-5</v>
          </cell>
          <cell r="G1030">
            <v>4.6302602006310448E-5</v>
          </cell>
          <cell r="H1030">
            <v>8.3775940108125153E-5</v>
          </cell>
          <cell r="I1030">
            <v>8.5741034046185025E-5</v>
          </cell>
          <cell r="J1030">
            <v>8.4163003507738954E-5</v>
          </cell>
          <cell r="K1030">
            <v>1.9817471551566505E-4</v>
          </cell>
          <cell r="L1030">
            <v>1.9693391855610636E-4</v>
          </cell>
          <cell r="M1030">
            <v>2.3378523024650944E-4</v>
          </cell>
          <cell r="N1030">
            <v>8.7376522043661989E-4</v>
          </cell>
          <cell r="O1030">
            <v>4.4046785213544478E-4</v>
          </cell>
        </row>
        <row r="1031">
          <cell r="A1031" t="str">
            <v>RHES-SHCONBR</v>
          </cell>
          <cell r="B1031" t="str">
            <v>VAR_fin</v>
          </cell>
          <cell r="C1031" t="str">
            <v>CON</v>
          </cell>
          <cell r="F1031">
            <v>5.3622058717682039E-5</v>
          </cell>
          <cell r="G1031">
            <v>4.6302602006310448E-5</v>
          </cell>
          <cell r="H1031">
            <v>8.3775940108125153E-5</v>
          </cell>
          <cell r="I1031">
            <v>8.5741034046185025E-5</v>
          </cell>
          <cell r="J1031">
            <v>8.4163003507738954E-5</v>
          </cell>
          <cell r="K1031">
            <v>1.9817471551566505E-4</v>
          </cell>
          <cell r="L1031">
            <v>1.9693391855610636E-4</v>
          </cell>
          <cell r="M1031">
            <v>2.3378523024650944E-4</v>
          </cell>
          <cell r="N1031">
            <v>8.7376522043661989E-4</v>
          </cell>
          <cell r="O1031">
            <v>4.4046785213544478E-4</v>
          </cell>
        </row>
        <row r="1032">
          <cell r="A1032" t="str">
            <v>RHES-SHCONBR</v>
          </cell>
          <cell r="B1032" t="str">
            <v>VAR_ncap</v>
          </cell>
          <cell r="C1032" t="str">
            <v>-</v>
          </cell>
          <cell r="E1032">
            <v>1.1208789925301E-8</v>
          </cell>
          <cell r="F1032">
            <v>3.6836132119875501E-6</v>
          </cell>
          <cell r="G1032">
            <v>4.4204929796933203E-8</v>
          </cell>
          <cell r="H1032">
            <v>2.8948263177510199E-6</v>
          </cell>
          <cell r="I1032">
            <v>5.8734349644475497E-8</v>
          </cell>
          <cell r="J1032">
            <v>4.2157300956330202E-8</v>
          </cell>
          <cell r="K1032">
            <v>8.8659595569631304E-6</v>
          </cell>
          <cell r="L1032">
            <v>4.5608444489618401E-7</v>
          </cell>
          <cell r="M1032">
            <v>3.43186868345848E-6</v>
          </cell>
          <cell r="N1032">
            <v>5.27169094955232E-5</v>
          </cell>
          <cell r="O1032">
            <v>3.9145238784143299E-8</v>
          </cell>
        </row>
        <row r="1033">
          <cell r="A1033" t="str">
            <v>RHES-SHCONBR</v>
          </cell>
          <cell r="B1033" t="str">
            <v>VAR_cap</v>
          </cell>
          <cell r="C1033" t="str">
            <v>-</v>
          </cell>
          <cell r="E1033">
            <v>1.1208789925301E-8</v>
          </cell>
          <cell r="F1033">
            <v>3.6948220019128498E-6</v>
          </cell>
          <cell r="G1033">
            <v>3.7390269317097798E-6</v>
          </cell>
          <cell r="H1033">
            <v>6.6032805672451121E-6</v>
          </cell>
          <cell r="I1033">
            <v>6.6506579299131556E-6</v>
          </cell>
          <cell r="J1033">
            <v>6.6605676255796907E-6</v>
          </cell>
          <cell r="K1033">
            <v>1.5475801313664497E-5</v>
          </cell>
          <cell r="L1033">
            <v>1.5979151906939078E-5</v>
          </cell>
          <cell r="M1033">
            <v>1.9322605547413623E-5</v>
          </cell>
          <cell r="N1033">
            <v>7.2099613204733656E-5</v>
          </cell>
          <cell r="O1033">
            <v>7.2244712319686805E-5</v>
          </cell>
        </row>
        <row r="1034">
          <cell r="A1034" t="str">
            <v>RHSA-WHSOLBR</v>
          </cell>
          <cell r="B1034" t="str">
            <v>VAR_fout</v>
          </cell>
          <cell r="C1034" t="str">
            <v>RHSA-WHASOL</v>
          </cell>
          <cell r="D1034">
            <v>1.721488024659851</v>
          </cell>
          <cell r="E1034">
            <v>1.9867199991791478</v>
          </cell>
          <cell r="F1034">
            <v>1.9470868159421535</v>
          </cell>
          <cell r="G1034">
            <v>1.4994914815066172</v>
          </cell>
          <cell r="H1034">
            <v>0.99814148926943835</v>
          </cell>
          <cell r="I1034">
            <v>1.0038900796011077</v>
          </cell>
          <cell r="J1034">
            <v>1.0376723865035027</v>
          </cell>
          <cell r="K1034">
            <v>3.0640025060394591</v>
          </cell>
          <cell r="L1034">
            <v>3.0639466788784442</v>
          </cell>
          <cell r="M1034">
            <v>3.044179406129861</v>
          </cell>
          <cell r="N1034">
            <v>3.0639411991184993</v>
          </cell>
          <cell r="O1034">
            <v>2.3499922809363758</v>
          </cell>
        </row>
        <row r="1035">
          <cell r="A1035" t="str">
            <v>RHSA-WHSOLBR</v>
          </cell>
          <cell r="B1035" t="str">
            <v>VAR_fin</v>
          </cell>
          <cell r="C1035" t="str">
            <v>SOL</v>
          </cell>
          <cell r="D1035">
            <v>1.721488024659851</v>
          </cell>
          <cell r="E1035">
            <v>1.9867199991791478</v>
          </cell>
          <cell r="F1035">
            <v>1.9470868159421535</v>
          </cell>
          <cell r="G1035">
            <v>1.4994914815066172</v>
          </cell>
          <cell r="H1035">
            <v>0.99814148926943835</v>
          </cell>
          <cell r="I1035">
            <v>1.0038900796011077</v>
          </cell>
          <cell r="J1035">
            <v>1.0376723865035027</v>
          </cell>
          <cell r="K1035">
            <v>3.0640025060394591</v>
          </cell>
          <cell r="L1035">
            <v>3.0639466788784442</v>
          </cell>
          <cell r="M1035">
            <v>3.044179406129861</v>
          </cell>
          <cell r="N1035">
            <v>3.0639411991184993</v>
          </cell>
          <cell r="O1035">
            <v>2.3499922809363758</v>
          </cell>
        </row>
        <row r="1036">
          <cell r="A1036" t="str">
            <v>RHSA-WHSOLBR</v>
          </cell>
          <cell r="B1036" t="str">
            <v>VAR_fin</v>
          </cell>
          <cell r="C1036" t="str">
            <v>RHSASOLBRC</v>
          </cell>
          <cell r="D1036">
            <v>1.721488024659851</v>
          </cell>
          <cell r="E1036">
            <v>1.9867199991791478</v>
          </cell>
          <cell r="F1036">
            <v>1.9470868159421535</v>
          </cell>
          <cell r="G1036">
            <v>1.4994914815066172</v>
          </cell>
          <cell r="H1036">
            <v>0.99814148926943835</v>
          </cell>
          <cell r="I1036">
            <v>1.0038900796011077</v>
          </cell>
          <cell r="J1036">
            <v>1.0376723865035027</v>
          </cell>
          <cell r="K1036">
            <v>3.0640025060394591</v>
          </cell>
          <cell r="L1036">
            <v>3.0639466788784442</v>
          </cell>
          <cell r="M1036">
            <v>3.044179406129861</v>
          </cell>
          <cell r="N1036">
            <v>3.0639411991184993</v>
          </cell>
          <cell r="O1036">
            <v>2.3499922809363758</v>
          </cell>
        </row>
        <row r="1037">
          <cell r="A1037" t="str">
            <v>RHSA-WHSOLBR</v>
          </cell>
          <cell r="B1037" t="str">
            <v>VAR_ncap</v>
          </cell>
          <cell r="C1037" t="str">
            <v>-</v>
          </cell>
          <cell r="E1037">
            <v>8.2550698811115195E-2</v>
          </cell>
          <cell r="F1037">
            <v>3.6293436547674798E-7</v>
          </cell>
          <cell r="G1037">
            <v>3.0482318898807599E-6</v>
          </cell>
          <cell r="H1037">
            <v>9.14634072451323E-2</v>
          </cell>
          <cell r="I1037">
            <v>5.9106133360609998E-2</v>
          </cell>
          <cell r="J1037">
            <v>2.3890293365764101E-4</v>
          </cell>
          <cell r="K1037">
            <v>0.40329960719978603</v>
          </cell>
          <cell r="L1037">
            <v>3.8977101478878402E-2</v>
          </cell>
          <cell r="M1037">
            <v>1.6743827799698701E-4</v>
          </cell>
          <cell r="N1037">
            <v>0.34695904479745199</v>
          </cell>
          <cell r="O1037">
            <v>1.67835230446321E-5</v>
          </cell>
        </row>
        <row r="1038">
          <cell r="A1038" t="str">
            <v>RHSA-WHSOLBR</v>
          </cell>
          <cell r="B1038" t="str">
            <v>VAR_cap</v>
          </cell>
          <cell r="C1038" t="str">
            <v>-</v>
          </cell>
          <cell r="D1038">
            <v>0.25000991745774798</v>
          </cell>
          <cell r="E1038">
            <v>0.33256061626886319</v>
          </cell>
          <cell r="F1038">
            <v>0.33256097920322858</v>
          </cell>
          <cell r="G1038">
            <v>0.33256402743511848</v>
          </cell>
          <cell r="H1038">
            <v>0.19859735784210242</v>
          </cell>
          <cell r="I1038">
            <v>0.15057208513619399</v>
          </cell>
          <cell r="J1038">
            <v>0.15080844353940001</v>
          </cell>
          <cell r="K1038">
            <v>0.46264464349405399</v>
          </cell>
          <cell r="L1038">
            <v>0.45156585648567299</v>
          </cell>
          <cell r="M1038">
            <v>0.44244414695666101</v>
          </cell>
          <cell r="N1038">
            <v>0.44518051185324697</v>
          </cell>
          <cell r="O1038">
            <v>0.34714326659849298</v>
          </cell>
        </row>
        <row r="1039">
          <cell r="A1039" t="str">
            <v>SCOM-SHCONBR</v>
          </cell>
          <cell r="B1039" t="str">
            <v>VAR_ncap</v>
          </cell>
          <cell r="C1039" t="str">
            <v>-</v>
          </cell>
          <cell r="L1039">
            <v>1.34147937059515E-8</v>
          </cell>
          <cell r="O1039">
            <v>2.24200412444421E-8</v>
          </cell>
        </row>
        <row r="1040">
          <cell r="A1040" t="str">
            <v>SCOM-SHCONBR</v>
          </cell>
          <cell r="B1040" t="str">
            <v>VAR_cap</v>
          </cell>
          <cell r="C1040" t="str">
            <v>-</v>
          </cell>
          <cell r="E1040">
            <v>-3.4859958749660298E-8</v>
          </cell>
          <cell r="F1040">
            <v>-5.9262144997780702E-8</v>
          </cell>
          <cell r="G1040">
            <v>-1.04339680894374E-7</v>
          </cell>
          <cell r="H1040">
            <v>-3.1313093692092698E-8</v>
          </cell>
          <cell r="I1040">
            <v>-8.6348710460555896E-8</v>
          </cell>
          <cell r="J1040">
            <v>-2.8593775872409702E-7</v>
          </cell>
          <cell r="K1040">
            <v>-3.1401815501496398E-7</v>
          </cell>
          <cell r="L1040">
            <v>1.34147937059515E-8</v>
          </cell>
          <cell r="M1040">
            <v>-3.531129475514425E-7</v>
          </cell>
          <cell r="N1040">
            <v>-3.2626189712160551E-7</v>
          </cell>
          <cell r="O1040">
            <v>3.5834834950393601E-8</v>
          </cell>
        </row>
        <row r="1041">
          <cell r="A1041" t="str">
            <v>RHES-SHSOLBR</v>
          </cell>
          <cell r="B1041" t="str">
            <v>VAR_fout</v>
          </cell>
          <cell r="C1041" t="str">
            <v>RHES-SHASOL</v>
          </cell>
          <cell r="D1041">
            <v>0.37732610756439694</v>
          </cell>
          <cell r="E1041">
            <v>0.43546144661271557</v>
          </cell>
          <cell r="F1041">
            <v>0.43531822466041137</v>
          </cell>
          <cell r="G1041">
            <v>0.34757861008926688</v>
          </cell>
          <cell r="H1041">
            <v>0.32278672319116475</v>
          </cell>
          <cell r="I1041">
            <v>0.35164129014153467</v>
          </cell>
          <cell r="J1041">
            <v>0.35930369570065396</v>
          </cell>
          <cell r="K1041">
            <v>0.99921030778355535</v>
          </cell>
          <cell r="L1041">
            <v>1.0095328780471111</v>
          </cell>
          <cell r="M1041">
            <v>0.99555770881685646</v>
          </cell>
          <cell r="N1041">
            <v>1.0300648138762309</v>
          </cell>
          <cell r="O1041">
            <v>0.9770846580629019</v>
          </cell>
        </row>
        <row r="1042">
          <cell r="A1042" t="str">
            <v>RHES-SHSOLBR</v>
          </cell>
          <cell r="B1042" t="str">
            <v>VAR_fin</v>
          </cell>
          <cell r="C1042" t="str">
            <v>SOL</v>
          </cell>
          <cell r="D1042">
            <v>0.37732610756439694</v>
          </cell>
          <cell r="E1042">
            <v>0.43546144661271557</v>
          </cell>
          <cell r="F1042">
            <v>0.43531822466041137</v>
          </cell>
          <cell r="G1042">
            <v>0.34757861008926688</v>
          </cell>
          <cell r="H1042">
            <v>0.32278672319116475</v>
          </cell>
          <cell r="I1042">
            <v>0.35164129014153467</v>
          </cell>
          <cell r="J1042">
            <v>0.35930369570065396</v>
          </cell>
          <cell r="K1042">
            <v>0.99921030778355535</v>
          </cell>
          <cell r="L1042">
            <v>1.0095328780471111</v>
          </cell>
          <cell r="M1042">
            <v>0.99555770881685646</v>
          </cell>
          <cell r="N1042">
            <v>1.0300648138762309</v>
          </cell>
          <cell r="O1042">
            <v>0.9770846580629019</v>
          </cell>
        </row>
        <row r="1043">
          <cell r="A1043" t="str">
            <v>RHES-SHSOLBR</v>
          </cell>
          <cell r="B1043" t="str">
            <v>VAR_ncap</v>
          </cell>
          <cell r="C1043" t="str">
            <v>-</v>
          </cell>
          <cell r="E1043">
            <v>8.4464890873977797E-3</v>
          </cell>
          <cell r="F1043">
            <v>8.9182664522706094E-8</v>
          </cell>
          <cell r="G1043">
            <v>1.52092732931062E-7</v>
          </cell>
          <cell r="H1043">
            <v>4.2662399325723202E-2</v>
          </cell>
          <cell r="I1043">
            <v>1.65607064644272E-2</v>
          </cell>
          <cell r="J1043">
            <v>4.31978608121815E-7</v>
          </cell>
          <cell r="K1043">
            <v>0.179618045832493</v>
          </cell>
          <cell r="L1043">
            <v>1.8715579579020401E-2</v>
          </cell>
          <cell r="M1043">
            <v>1.98245602978107E-6</v>
          </cell>
          <cell r="N1043">
            <v>0.164516986270691</v>
          </cell>
          <cell r="O1043">
            <v>3.7838550168194103E-2</v>
          </cell>
        </row>
        <row r="1044">
          <cell r="A1044" t="str">
            <v>RHES-SHSOLBR</v>
          </cell>
          <cell r="B1044" t="str">
            <v>VAR_cap</v>
          </cell>
          <cell r="C1044" t="str">
            <v>-</v>
          </cell>
          <cell r="D1044">
            <v>5.4798678617278197E-2</v>
          </cell>
          <cell r="E1044">
            <v>6.3245167704675975E-2</v>
          </cell>
          <cell r="F1044">
            <v>6.3245256887340506E-2</v>
          </cell>
          <cell r="G1044">
            <v>6.3245408980073442E-2</v>
          </cell>
          <cell r="H1044">
            <v>6.1201335674248306E-2</v>
          </cell>
          <cell r="I1044">
            <v>5.9223247675805002E-2</v>
          </cell>
          <cell r="J1044">
            <v>5.9223537768758501E-2</v>
          </cell>
          <cell r="K1044">
            <v>0.19617918427552899</v>
          </cell>
          <cell r="L1044">
            <v>0.20087862023614</v>
          </cell>
          <cell r="M1044">
            <v>0.19833560786754301</v>
          </cell>
          <cell r="N1044">
            <v>0.20911574708671099</v>
          </cell>
          <cell r="O1044">
            <v>0.20235751889491499</v>
          </cell>
        </row>
        <row r="1045">
          <cell r="A1045" t="str">
            <v>SCOM-SHSOLBR</v>
          </cell>
          <cell r="B1045" t="str">
            <v>VAR_fout</v>
          </cell>
          <cell r="C1045" t="str">
            <v>SCOM-SHASOL</v>
          </cell>
          <cell r="D1045">
            <v>0.62699358785077564</v>
          </cell>
          <cell r="E1045">
            <v>0.68733273207978407</v>
          </cell>
          <cell r="F1045">
            <v>0.68719306813105163</v>
          </cell>
          <cell r="G1045">
            <v>0.7211447890012912</v>
          </cell>
          <cell r="H1045">
            <v>2.1701152961521171</v>
          </cell>
          <cell r="I1045">
            <v>3.7352972477580026</v>
          </cell>
          <cell r="J1045">
            <v>3.5745584123057679</v>
          </cell>
          <cell r="K1045">
            <v>3.6679266601939591</v>
          </cell>
          <cell r="L1045">
            <v>3.7652363316275359</v>
          </cell>
          <cell r="M1045">
            <v>3.7649340431159586</v>
          </cell>
          <cell r="N1045">
            <v>3.7647887169950915</v>
          </cell>
          <cell r="O1045">
            <v>3.7328327975785007</v>
          </cell>
        </row>
        <row r="1046">
          <cell r="A1046" t="str">
            <v>SCOM-SHSOLBR</v>
          </cell>
          <cell r="B1046" t="str">
            <v>VAR_fin</v>
          </cell>
          <cell r="C1046" t="str">
            <v>SOL</v>
          </cell>
          <cell r="D1046">
            <v>0.62699358785077564</v>
          </cell>
          <cell r="E1046">
            <v>0.68733273207978407</v>
          </cell>
          <cell r="F1046">
            <v>0.68719306813105163</v>
          </cell>
          <cell r="G1046">
            <v>0.7211447890012912</v>
          </cell>
          <cell r="H1046">
            <v>2.1701152961521171</v>
          </cell>
          <cell r="I1046">
            <v>3.7352972477580026</v>
          </cell>
          <cell r="J1046">
            <v>3.5745584123057679</v>
          </cell>
          <cell r="K1046">
            <v>3.6679266601939591</v>
          </cell>
          <cell r="L1046">
            <v>3.7652363316275359</v>
          </cell>
          <cell r="M1046">
            <v>3.7649340431159586</v>
          </cell>
          <cell r="N1046">
            <v>3.7647887169950915</v>
          </cell>
          <cell r="O1046">
            <v>3.7328327975785007</v>
          </cell>
        </row>
        <row r="1047">
          <cell r="A1047" t="str">
            <v>SCOM-SHSOLBR</v>
          </cell>
          <cell r="B1047" t="str">
            <v>VAR_ncap</v>
          </cell>
          <cell r="C1047" t="str">
            <v>-</v>
          </cell>
          <cell r="D1047">
            <v>1.2522716842374E-5</v>
          </cell>
          <cell r="E1047">
            <v>8.7602505358990897E-3</v>
          </cell>
          <cell r="F1047">
            <v>1.3198949310579E-6</v>
          </cell>
          <cell r="G1047">
            <v>4.92855728519675E-3</v>
          </cell>
          <cell r="H1047">
            <v>0.282432935674855</v>
          </cell>
          <cell r="I1047">
            <v>0.25607777430991502</v>
          </cell>
          <cell r="J1047">
            <v>8.3554151566736304E-3</v>
          </cell>
          <cell r="K1047">
            <v>0.282432787655156</v>
          </cell>
          <cell r="L1047">
            <v>0.21783717872612299</v>
          </cell>
          <cell r="M1047">
            <v>4.6595694277524101E-2</v>
          </cell>
          <cell r="N1047">
            <v>0.30146484088814501</v>
          </cell>
          <cell r="O1047">
            <v>0.198804743430957</v>
          </cell>
        </row>
        <row r="1048">
          <cell r="A1048" t="str">
            <v>SCOM-SHSOLBR</v>
          </cell>
          <cell r="B1048" t="str">
            <v>VAR_cap</v>
          </cell>
          <cell r="C1048" t="str">
            <v>-</v>
          </cell>
          <cell r="D1048">
            <v>9.1070116192921879E-2</v>
          </cell>
          <cell r="E1048">
            <v>9.9830366728820966E-2</v>
          </cell>
          <cell r="F1048">
            <v>9.9831686623752025E-2</v>
          </cell>
          <cell r="G1048">
            <v>0.10476024390894881</v>
          </cell>
          <cell r="H1048">
            <v>0.31546869734938798</v>
          </cell>
          <cell r="I1048">
            <v>0.54250190189904501</v>
          </cell>
          <cell r="J1048">
            <v>0.54686612514144395</v>
          </cell>
          <cell r="K1048">
            <v>0.54686597712174501</v>
          </cell>
          <cell r="L1048">
            <v>0.54686572150936297</v>
          </cell>
          <cell r="M1048">
            <v>0.54686566065880304</v>
          </cell>
          <cell r="N1048">
            <v>0.54686538451111499</v>
          </cell>
          <cell r="O1048">
            <v>0.54686527859662604</v>
          </cell>
        </row>
        <row r="1049">
          <cell r="A1049" t="str">
            <v>RHEM-SHSTG-ELCHP</v>
          </cell>
          <cell r="B1049" t="str">
            <v>VAR_fout</v>
          </cell>
          <cell r="C1049" t="str">
            <v>RHEM-SHAELCH</v>
          </cell>
          <cell r="D1049">
            <v>5.9426240038617031E-7</v>
          </cell>
          <cell r="E1049">
            <v>7.5831282197297799E-7</v>
          </cell>
          <cell r="F1049">
            <v>1.7883237597813637</v>
          </cell>
          <cell r="G1049">
            <v>2.467840764010651</v>
          </cell>
          <cell r="H1049">
            <v>4.1414699709090392</v>
          </cell>
          <cell r="I1049">
            <v>4.1504145617869126</v>
          </cell>
          <cell r="J1049">
            <v>4.7620695308054213</v>
          </cell>
          <cell r="K1049">
            <v>4.8392407219154761</v>
          </cell>
          <cell r="L1049">
            <v>5.0011167447532765</v>
          </cell>
          <cell r="M1049">
            <v>5.0912604343087313</v>
          </cell>
          <cell r="N1049">
            <v>4.733558865971764</v>
          </cell>
          <cell r="O1049">
            <v>5.3466952333588003</v>
          </cell>
        </row>
        <row r="1050">
          <cell r="A1050" t="str">
            <v>RHEM-SHSTG-ELCHP</v>
          </cell>
          <cell r="B1050" t="str">
            <v>VAR_fin</v>
          </cell>
          <cell r="C1050" t="str">
            <v>RHEM-SHAELCH</v>
          </cell>
          <cell r="D1050">
            <v>7.6245303386214041E-7</v>
          </cell>
          <cell r="E1050">
            <v>9.2161842640121751E-7</v>
          </cell>
          <cell r="F1050">
            <v>1.7884130299769441</v>
          </cell>
          <cell r="G1050">
            <v>2.4679466788727371</v>
          </cell>
          <cell r="H1050">
            <v>4.1416311770027301</v>
          </cell>
          <cell r="I1050">
            <v>4.1505838073336605</v>
          </cell>
          <cell r="J1050">
            <v>4.7622814247496184</v>
          </cell>
          <cell r="K1050">
            <v>4.8394059162981415</v>
          </cell>
          <cell r="L1050">
            <v>5.0012808886931426</v>
          </cell>
          <cell r="M1050">
            <v>5.0914567893505716</v>
          </cell>
          <cell r="N1050">
            <v>4.73372434535246</v>
          </cell>
          <cell r="O1050">
            <v>5.3469306948430244</v>
          </cell>
        </row>
        <row r="1051">
          <cell r="A1051" t="str">
            <v>RHEM-SHSTG-ELCHP</v>
          </cell>
          <cell r="B1051" t="str">
            <v>VAR_ncap</v>
          </cell>
          <cell r="C1051" t="str">
            <v>-</v>
          </cell>
          <cell r="D1051">
            <v>4.3970161282746497E-3</v>
          </cell>
          <cell r="E1051">
            <v>0.18925964511002899</v>
          </cell>
          <cell r="F1051">
            <v>2.83743566482977E-5</v>
          </cell>
          <cell r="G1051">
            <v>8.7456089857123998E-2</v>
          </cell>
          <cell r="H1051">
            <v>0.20847995194208899</v>
          </cell>
          <cell r="I1051">
            <v>0.114917694471194</v>
          </cell>
          <cell r="J1051">
            <v>0.145008070871881</v>
          </cell>
          <cell r="K1051">
            <v>0.27838480632387103</v>
          </cell>
          <cell r="L1051">
            <v>0.116542832105443</v>
          </cell>
          <cell r="M1051">
            <v>0.14345522724371501</v>
          </cell>
          <cell r="N1051">
            <v>0.26611197980588802</v>
          </cell>
          <cell r="O1051">
            <v>0.12788169991603701</v>
          </cell>
        </row>
        <row r="1052">
          <cell r="A1052" t="str">
            <v>RHEM-SHSTG-ELCHP</v>
          </cell>
          <cell r="B1052" t="str">
            <v>VAR_cap</v>
          </cell>
          <cell r="C1052" t="str">
            <v>-</v>
          </cell>
          <cell r="D1052">
            <v>4.3970161282746497E-3</v>
          </cell>
          <cell r="E1052">
            <v>0.19365042682805461</v>
          </cell>
          <cell r="F1052">
            <v>0.1936537325842379</v>
          </cell>
          <cell r="G1052">
            <v>0.28109728102436193</v>
          </cell>
          <cell r="H1052">
            <v>0.39399635836884089</v>
          </cell>
          <cell r="I1052">
            <v>0.39418177245995561</v>
          </cell>
          <cell r="J1052">
            <v>0.46836591067887401</v>
          </cell>
          <cell r="K1052">
            <v>0.53819353886205423</v>
          </cell>
          <cell r="L1052">
            <v>0.53819420815097652</v>
          </cell>
          <cell r="M1052">
            <v>0.53819164495942795</v>
          </cell>
          <cell r="N1052">
            <v>0.53819203033791585</v>
          </cell>
          <cell r="O1052">
            <v>0.5372374808246303</v>
          </cell>
        </row>
        <row r="1053">
          <cell r="A1053" t="str">
            <v>ITOT-SWHELCBR</v>
          </cell>
          <cell r="B1053" t="str">
            <v>VAR_fout</v>
          </cell>
          <cell r="C1053" t="str">
            <v>ITOT-SWHAELC</v>
          </cell>
          <cell r="D1053">
            <v>9.8138905838670052</v>
          </cell>
          <cell r="E1053">
            <v>10.335082875367043</v>
          </cell>
          <cell r="F1053">
            <v>10.335173182470951</v>
          </cell>
          <cell r="G1053">
            <v>11.126205783466357</v>
          </cell>
          <cell r="H1053">
            <v>11.126206211742328</v>
          </cell>
          <cell r="I1053">
            <v>11.126206519125995</v>
          </cell>
          <cell r="J1053">
            <v>11.126207692395967</v>
          </cell>
          <cell r="K1053">
            <v>11.452043655101123</v>
          </cell>
          <cell r="L1053">
            <v>11.452059905057075</v>
          </cell>
          <cell r="M1053">
            <v>12.03197067205652</v>
          </cell>
          <cell r="N1053">
            <v>12.031970429000554</v>
          </cell>
          <cell r="O1053">
            <v>12.031981157499093</v>
          </cell>
        </row>
        <row r="1054">
          <cell r="A1054" t="str">
            <v>ITOT-SWHELCBR</v>
          </cell>
          <cell r="B1054" t="str">
            <v>VAR_fin</v>
          </cell>
          <cell r="C1054" t="str">
            <v>ITOT_ELC</v>
          </cell>
          <cell r="D1054">
            <v>11.646939091419732</v>
          </cell>
          <cell r="E1054">
            <v>12.258977867731744</v>
          </cell>
          <cell r="F1054">
            <v>12.249344301313803</v>
          </cell>
          <cell r="G1054">
            <v>13.169443523180378</v>
          </cell>
          <cell r="H1054">
            <v>13.152050053970946</v>
          </cell>
          <cell r="I1054">
            <v>13.134702327433642</v>
          </cell>
          <cell r="J1054">
            <v>13.117401326174356</v>
          </cell>
          <cell r="K1054">
            <v>13.483788047759587</v>
          </cell>
          <cell r="L1054">
            <v>13.483807180673175</v>
          </cell>
          <cell r="M1054">
            <v>14.166601807058626</v>
          </cell>
          <cell r="N1054">
            <v>14.166601520881292</v>
          </cell>
          <cell r="O1054">
            <v>14.16661415275772</v>
          </cell>
        </row>
        <row r="1055">
          <cell r="A1055" t="str">
            <v>ITOT-SWHELCBR</v>
          </cell>
          <cell r="B1055" t="str">
            <v>VAR_ncap</v>
          </cell>
          <cell r="C1055" t="str">
            <v>-</v>
          </cell>
          <cell r="E1055">
            <v>0.16360407909457</v>
          </cell>
          <cell r="F1055">
            <v>1.6090116623952499E-4</v>
          </cell>
          <cell r="G1055">
            <v>0.13892107609638099</v>
          </cell>
          <cell r="H1055">
            <v>0.78456594560669002</v>
          </cell>
          <cell r="I1055">
            <v>0.24303279021822199</v>
          </cell>
          <cell r="J1055">
            <v>6.1021260128979897E-2</v>
          </cell>
          <cell r="K1055">
            <v>0.774196177310286</v>
          </cell>
          <cell r="L1055">
            <v>0.25574902962622598</v>
          </cell>
          <cell r="M1055">
            <v>0.12879079877348701</v>
          </cell>
          <cell r="N1055">
            <v>0.71923145736103999</v>
          </cell>
          <cell r="O1055">
            <v>0.28175530132690002</v>
          </cell>
        </row>
        <row r="1056">
          <cell r="A1056" t="str">
            <v>ITOT-SWHELCBR</v>
          </cell>
          <cell r="B1056" t="str">
            <v>VAR_cap</v>
          </cell>
          <cell r="C1056" t="str">
            <v>-</v>
          </cell>
          <cell r="D1056">
            <v>0.55644997413134401</v>
          </cell>
          <cell r="E1056">
            <v>0.7200520458280707</v>
          </cell>
          <cell r="F1056">
            <v>0.72020732770794793</v>
          </cell>
          <cell r="G1056">
            <v>0.85911894027972269</v>
          </cell>
          <cell r="H1056">
            <v>1.1517395086455331</v>
          </cell>
          <cell r="I1056">
            <v>1.1401032750708717</v>
          </cell>
          <cell r="J1056">
            <v>1.088605933201412</v>
          </cell>
          <cell r="K1056">
            <v>1.0782271540881669</v>
          </cell>
          <cell r="L1056">
            <v>1.1201983344903141</v>
          </cell>
          <cell r="M1056">
            <v>1.1587106366501196</v>
          </cell>
          <cell r="N1056">
            <v>1.1597845286219521</v>
          </cell>
          <cell r="O1056">
            <v>1.1297496545678287</v>
          </cell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39.729952061299372</v>
          </cell>
          <cell r="K4">
            <v>47.872553802954293</v>
          </cell>
          <cell r="L4">
            <v>25.058051100468706</v>
          </cell>
          <cell r="M4">
            <v>50.276310109330296</v>
          </cell>
          <cell r="N4">
            <v>70.406827039757573</v>
          </cell>
          <cell r="O4">
            <v>121.12549500075038</v>
          </cell>
          <cell r="P4">
            <v>156.18007768792918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1.3137582631986274E-2</v>
          </cell>
          <cell r="K5">
            <v>8.7147147373870235E-2</v>
          </cell>
          <cell r="L5">
            <v>4.7251204802251801</v>
          </cell>
          <cell r="M5">
            <v>45.26061858429739</v>
          </cell>
          <cell r="N5">
            <v>65.982854125773386</v>
          </cell>
          <cell r="O5">
            <v>113.8126296211861</v>
          </cell>
          <cell r="P5">
            <v>149.80247044100142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33.149960117803815</v>
          </cell>
          <cell r="K6">
            <v>27.641375260074177</v>
          </cell>
          <cell r="L6">
            <v>20.2772754506544</v>
          </cell>
          <cell r="M6">
            <v>4.9719126594568221</v>
          </cell>
          <cell r="N6">
            <v>4.3741610630709769</v>
          </cell>
          <cell r="O6">
            <v>7.2649030983277498</v>
          </cell>
          <cell r="P6">
            <v>6.2835649782368383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6.5668543608635748</v>
          </cell>
          <cell r="K7">
            <v>20.144031395506232</v>
          </cell>
          <cell r="L7">
            <v>5.5655169589129923E-2</v>
          </cell>
          <cell r="M7">
            <v>4.3778865576071753E-2</v>
          </cell>
          <cell r="N7">
            <v>4.9811850913162828E-2</v>
          </cell>
          <cell r="O7">
            <v>4.7962281236549734E-2</v>
          </cell>
          <cell r="P7">
            <v>9.404226869108781E-2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-117.94721861569118</v>
          </cell>
          <cell r="K8">
            <v>-46.471348859190996</v>
          </cell>
          <cell r="L8">
            <v>-47.179149560248945</v>
          </cell>
          <cell r="M8">
            <v>-59.839389125701551</v>
          </cell>
          <cell r="N8">
            <v>-72.815714809235971</v>
          </cell>
          <cell r="O8">
            <v>-80.010673415438944</v>
          </cell>
          <cell r="P8">
            <v>-87.799511781195392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565.93597673386319</v>
          </cell>
          <cell r="K9">
            <v>1096.6314994239669</v>
          </cell>
          <cell r="L9">
            <v>1140.9251076681744</v>
          </cell>
          <cell r="M9">
            <v>1140.9251237779874</v>
          </cell>
          <cell r="N9">
            <v>1140.9250586438891</v>
          </cell>
          <cell r="O9">
            <v>1140.9249813098836</v>
          </cell>
          <cell r="P9">
            <v>1140.9250502246962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2.8210590968563086E-4</v>
          </cell>
          <cell r="L10">
            <v>8.853142528014217E-3</v>
          </cell>
          <cell r="M10">
            <v>0.78116566154026224</v>
          </cell>
          <cell r="N10">
            <v>1.1224953579295101</v>
          </cell>
          <cell r="O10">
            <v>1.1113804122493387</v>
          </cell>
          <cell r="P10">
            <v>1.2409859040248594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526.07728524629624</v>
          </cell>
          <cell r="K11">
            <v>1132.5291735616324</v>
          </cell>
          <cell r="L11">
            <v>1088.6110533395065</v>
          </cell>
          <cell r="M11">
            <v>1088.6110227046379</v>
          </cell>
          <cell r="N11">
            <v>1088.611064010357</v>
          </cell>
          <cell r="O11">
            <v>1088.6109327174306</v>
          </cell>
          <cell r="P11">
            <v>1088.6110523390189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20.590522977291073</v>
          </cell>
          <cell r="K12">
            <v>714.71846577879057</v>
          </cell>
          <cell r="L12">
            <v>715.07503879263027</v>
          </cell>
          <cell r="M12">
            <v>715.078742523031</v>
          </cell>
          <cell r="N12">
            <v>715.13117863676098</v>
          </cell>
          <cell r="O12">
            <v>715.08233239207016</v>
          </cell>
          <cell r="P12">
            <v>715.16939617383844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0.15795805165177637</v>
          </cell>
          <cell r="K13">
            <v>34.145971845859087</v>
          </cell>
          <cell r="L13">
            <v>37.981728902892769</v>
          </cell>
          <cell r="M13">
            <v>27.875289046011893</v>
          </cell>
          <cell r="N13">
            <v>26.570998785753375</v>
          </cell>
          <cell r="O13">
            <v>37.981895068175938</v>
          </cell>
          <cell r="P13">
            <v>37.984763537960511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2.7687450592620956E-3</v>
          </cell>
          <cell r="K14">
            <v>3.7919351035619773E-3</v>
          </cell>
          <cell r="L14">
            <v>1.993066792736084E-2</v>
          </cell>
          <cell r="M14">
            <v>2.0065116842714534E-2</v>
          </cell>
          <cell r="N14">
            <v>1.6000595539816441E-2</v>
          </cell>
          <cell r="O14">
            <v>1.7784296312843822E-2</v>
          </cell>
          <cell r="P14">
            <v>2.1937513434534862E-2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748.90868462836386</v>
          </cell>
          <cell r="K15">
            <v>1051.8001190498776</v>
          </cell>
          <cell r="L15">
            <v>1222.3412856790035</v>
          </cell>
          <cell r="M15">
            <v>1222.0736595346675</v>
          </cell>
          <cell r="N15">
            <v>1222.3419276680534</v>
          </cell>
          <cell r="O15">
            <v>1216.9641366625528</v>
          </cell>
          <cell r="P15">
            <v>1222.3424472934773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8.3175014107973483E-2</v>
          </cell>
          <cell r="K16">
            <v>20.304807769226006</v>
          </cell>
          <cell r="L16">
            <v>163.77454806421639</v>
          </cell>
          <cell r="M16">
            <v>186.7124175049631</v>
          </cell>
          <cell r="N16">
            <v>190.48432336520617</v>
          </cell>
          <cell r="O16">
            <v>190.48092641181043</v>
          </cell>
          <cell r="P16">
            <v>190.38538800596487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3.4229164592414013E-2</v>
          </cell>
          <cell r="K17">
            <v>882.48961824151854</v>
          </cell>
          <cell r="L17">
            <v>1031.8772135799616</v>
          </cell>
          <cell r="M17">
            <v>1031.8785628494645</v>
          </cell>
          <cell r="N17">
            <v>1031.8797484815116</v>
          </cell>
          <cell r="O17">
            <v>1031.8801096544662</v>
          </cell>
          <cell r="P17">
            <v>1031.8808627705112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361.03739975234095</v>
          </cell>
          <cell r="M18">
            <v>780.75669638631734</v>
          </cell>
          <cell r="N18">
            <v>846.53900017352623</v>
          </cell>
          <cell r="O18">
            <v>952.8549252274363</v>
          </cell>
          <cell r="P18">
            <v>1015.6507610659054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1.5495858377724417E-2</v>
          </cell>
          <cell r="K19">
            <v>2.141914396752127E-2</v>
          </cell>
          <cell r="L19">
            <v>4.9364252461976274E-2</v>
          </cell>
          <cell r="M19">
            <v>5.2293942647455426E-2</v>
          </cell>
          <cell r="N19">
            <v>4.9023378174811887E-2</v>
          </cell>
          <cell r="O19">
            <v>4.935233051064021E-2</v>
          </cell>
          <cell r="P19">
            <v>7.5598118360245964E-2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7.39054788850293E-3</v>
          </cell>
          <cell r="M20">
            <v>8.2328480069423851E-3</v>
          </cell>
          <cell r="N20">
            <v>7.6516681738535638E-3</v>
          </cell>
          <cell r="O20">
            <v>9.3164296302706544E-3</v>
          </cell>
          <cell r="P20">
            <v>1.3247476353176248E-2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1.1714417104722657E-3</v>
          </cell>
          <cell r="K21">
            <v>1.3437994592366833E-3</v>
          </cell>
          <cell r="L21">
            <v>3.1852225622784284E-3</v>
          </cell>
          <cell r="M21">
            <v>1.4743297226907021E-3</v>
          </cell>
          <cell r="N21">
            <v>3.7491159242565549E-3</v>
          </cell>
          <cell r="O21">
            <v>1.9633915874240171E-3</v>
          </cell>
          <cell r="P21">
            <v>6.4832736636923401E-3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3.1281848306832982E-3</v>
          </cell>
          <cell r="K22">
            <v>5.3190583188554843E-3</v>
          </cell>
          <cell r="L22">
            <v>402.74427811436823</v>
          </cell>
          <cell r="M22">
            <v>561.89458199519822</v>
          </cell>
          <cell r="N22">
            <v>1672.6245039674159</v>
          </cell>
          <cell r="O22">
            <v>2292.7735383755939</v>
          </cell>
          <cell r="P22">
            <v>2882.1479728642357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1.1402038869902155E-2</v>
          </cell>
          <cell r="K23">
            <v>1.5772433399753136E-2</v>
          </cell>
          <cell r="L23">
            <v>604.34642089720421</v>
          </cell>
          <cell r="M23">
            <v>657.08792733778716</v>
          </cell>
          <cell r="N23">
            <v>604.36660841420587</v>
          </cell>
          <cell r="O23">
            <v>657.04641224851468</v>
          </cell>
          <cell r="P23">
            <v>692.91093260344974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1861.8116988649717</v>
          </cell>
          <cell r="K24">
            <v>4932.655669945927</v>
          </cell>
          <cell r="L24">
            <v>6768.7890864665178</v>
          </cell>
          <cell r="M24">
            <v>7413.7476891497017</v>
          </cell>
          <cell r="N24">
            <v>8540.6598027263335</v>
          </cell>
          <cell r="O24">
            <v>9325.7792562962895</v>
          </cell>
          <cell r="P24">
            <v>10019.353647775883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J25">
            <v>-119.15927774283529</v>
          </cell>
          <cell r="K25">
            <v>-47.855198192282195</v>
          </cell>
          <cell r="L25">
            <v>-48.309615796650355</v>
          </cell>
          <cell r="M25">
            <v>-60.730160584319414</v>
          </cell>
          <cell r="N25">
            <v>-74.130981098956426</v>
          </cell>
          <cell r="O25">
            <v>-81.134750777872725</v>
          </cell>
          <cell r="P25">
            <v>-88.620668321661398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833.33377517596603</v>
          </cell>
          <cell r="K26">
            <v>70.828342222571862</v>
          </cell>
          <cell r="L26">
            <v>436.53359781301435</v>
          </cell>
          <cell r="M26">
            <v>1056.2726950697504</v>
          </cell>
          <cell r="N26">
            <v>2163.0542759587152</v>
          </cell>
          <cell r="O26">
            <v>2897.4548305826556</v>
          </cell>
          <cell r="P26">
            <v>3555.9743327191063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833.33377517596603</v>
          </cell>
          <cell r="K27">
            <v>70.828342222571862</v>
          </cell>
          <cell r="L27">
            <v>436.53359781301435</v>
          </cell>
          <cell r="M27">
            <v>1056.2726950697504</v>
          </cell>
          <cell r="N27">
            <v>2163.0542759587152</v>
          </cell>
          <cell r="O27">
            <v>2897.4548305826556</v>
          </cell>
          <cell r="P27">
            <v>3555.9743327191063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-117.94721861569118</v>
          </cell>
          <cell r="K28">
            <v>-46.471348859190996</v>
          </cell>
          <cell r="L28">
            <v>-47.179149560248945</v>
          </cell>
          <cell r="M28">
            <v>-59.839389125701551</v>
          </cell>
          <cell r="N28">
            <v>-72.815714809235971</v>
          </cell>
          <cell r="O28">
            <v>-80.010673415438944</v>
          </cell>
          <cell r="P28">
            <v>-87.799511781195392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4.1786693483100802E-2</v>
          </cell>
          <cell r="H29">
            <v>3.6501647656109998E-2</v>
          </cell>
          <cell r="I29">
            <v>0.49491209466076902</v>
          </cell>
          <cell r="J29">
            <v>20.032490761991198</v>
          </cell>
          <cell r="K29">
            <v>19.1965340108631</v>
          </cell>
          <cell r="L29">
            <v>18.601123895153201</v>
          </cell>
          <cell r="M29">
            <v>0.811663359954924</v>
          </cell>
          <cell r="N29">
            <v>4.34598669869753E-2</v>
          </cell>
          <cell r="O29">
            <v>4.3161380072860897E-2</v>
          </cell>
          <cell r="P29">
            <v>4.3051148079516197E-2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3.8751387264886202E-2</v>
          </cell>
          <cell r="N30">
            <v>6.5819262908613604E-2</v>
          </cell>
          <cell r="O30">
            <v>6.5429105987614103E-2</v>
          </cell>
          <cell r="P30">
            <v>0.126705456014265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3.3928612100810498</v>
          </cell>
          <cell r="F31">
            <v>0.34379782830008099</v>
          </cell>
          <cell r="G31">
            <v>1.22044267437924</v>
          </cell>
          <cell r="H31">
            <v>0.87999757498547304</v>
          </cell>
          <cell r="I31">
            <v>0.91991565422170796</v>
          </cell>
          <cell r="J31">
            <v>0.38050738156717201</v>
          </cell>
          <cell r="M31">
            <v>0.26509340584836399</v>
          </cell>
          <cell r="N31">
            <v>0.45816596204309401</v>
          </cell>
          <cell r="O31">
            <v>0.71224578040915798</v>
          </cell>
          <cell r="P31">
            <v>0.71596115408956795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8.3868574762789597E-2</v>
          </cell>
          <cell r="N32">
            <v>0.16431320524292001</v>
          </cell>
          <cell r="O32">
            <v>0.15822471963662099</v>
          </cell>
          <cell r="P32">
            <v>0.29508828661491199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1127.9631432333699</v>
          </cell>
          <cell r="F33">
            <v>1119.0648055040001</v>
          </cell>
          <cell r="G33">
            <v>1133.85599701501</v>
          </cell>
          <cell r="H33">
            <v>1133.8549412202799</v>
          </cell>
          <cell r="I33">
            <v>967.84118082636405</v>
          </cell>
          <cell r="J33">
            <v>923.03485974825298</v>
          </cell>
          <cell r="K33">
            <v>884.53075450403401</v>
          </cell>
          <cell r="L33">
            <v>347.58440745250999</v>
          </cell>
          <cell r="M33">
            <v>256.70403092085002</v>
          </cell>
          <cell r="N33">
            <v>237.84763722932601</v>
          </cell>
          <cell r="O33">
            <v>237.84754192090901</v>
          </cell>
          <cell r="P33">
            <v>184.28197942032301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3.7945707121942E-2</v>
          </cell>
          <cell r="H34">
            <v>8.3003767266624104E-2</v>
          </cell>
          <cell r="I34">
            <v>69.0894023690295</v>
          </cell>
          <cell r="J34">
            <v>134.08725148502199</v>
          </cell>
          <cell r="K34">
            <v>131.64553551026901</v>
          </cell>
          <cell r="L34">
            <v>59.634497432965503</v>
          </cell>
          <cell r="M34">
            <v>27.528595225255302</v>
          </cell>
          <cell r="N34">
            <v>24.774081642547401</v>
          </cell>
          <cell r="O34">
            <v>24.7738223493918</v>
          </cell>
          <cell r="P34">
            <v>24.773866114460699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1928.71053195735</v>
          </cell>
          <cell r="F35">
            <v>1520.49376144692</v>
          </cell>
          <cell r="G35">
            <v>1511.62917002932</v>
          </cell>
          <cell r="H35">
            <v>1315.0128478179399</v>
          </cell>
          <cell r="I35">
            <v>948.757786765025</v>
          </cell>
          <cell r="J35">
            <v>682.04354776764706</v>
          </cell>
          <cell r="K35">
            <v>219.818174255364</v>
          </cell>
          <cell r="L35">
            <v>219.81805699315001</v>
          </cell>
          <cell r="M35">
            <v>219.81764259382601</v>
          </cell>
          <cell r="N35">
            <v>106.488037386654</v>
          </cell>
          <cell r="O35">
            <v>106.48772844436201</v>
          </cell>
          <cell r="P35">
            <v>6.4613204724605702E-2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3.0424126636969698E-2</v>
          </cell>
          <cell r="H36">
            <v>3.9287267166869602E-2</v>
          </cell>
          <cell r="I36">
            <v>152.69671330816701</v>
          </cell>
          <cell r="J36">
            <v>237.30429652437101</v>
          </cell>
          <cell r="K36">
            <v>231.04570410272501</v>
          </cell>
          <cell r="L36">
            <v>84.910040960436902</v>
          </cell>
          <cell r="M36">
            <v>10.211523010517</v>
          </cell>
          <cell r="N36">
            <v>4.6436930670233703E-2</v>
          </cell>
          <cell r="O36">
            <v>4.6198026389919301E-2</v>
          </cell>
          <cell r="P36">
            <v>4.6223070528142299E-2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4.6790566406393903E-2</v>
          </cell>
          <cell r="N37">
            <v>8.4200691541976402E-2</v>
          </cell>
          <cell r="O37">
            <v>8.4537464619751396E-2</v>
          </cell>
          <cell r="P37">
            <v>0.147306099767195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0.409356500169616</v>
          </cell>
          <cell r="G38">
            <v>1.71019618963245</v>
          </cell>
          <cell r="H38">
            <v>1.62490846574234</v>
          </cell>
          <cell r="I38">
            <v>1.6378077964904201</v>
          </cell>
          <cell r="J38">
            <v>1.00206634723773</v>
          </cell>
          <cell r="M38">
            <v>7.3619223826206698E-2</v>
          </cell>
          <cell r="N38">
            <v>0.36678966839664001</v>
          </cell>
          <cell r="O38">
            <v>0.12828534893766899</v>
          </cell>
          <cell r="P38">
            <v>0.22316014062732101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6.7659807812277498E-2</v>
          </cell>
          <cell r="H39">
            <v>0.182809924411308</v>
          </cell>
          <cell r="I39">
            <v>53.299311469779703</v>
          </cell>
          <cell r="J39">
            <v>90.579444666878004</v>
          </cell>
          <cell r="K39">
            <v>87.099568253753006</v>
          </cell>
          <cell r="L39">
            <v>35.563713216664098</v>
          </cell>
          <cell r="M39">
            <v>9.1146387133793805E-2</v>
          </cell>
          <cell r="N39">
            <v>4.5953930586853799E-2</v>
          </cell>
          <cell r="O39">
            <v>4.5577775273996098E-2</v>
          </cell>
          <cell r="P39">
            <v>4.5726168849442098E-2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1043.1351314373801</v>
          </cell>
          <cell r="F40">
            <v>1214.7105117762001</v>
          </cell>
          <cell r="G40">
            <v>1103.5853363097101</v>
          </cell>
          <cell r="H40">
            <v>1103.5852023658799</v>
          </cell>
          <cell r="I40">
            <v>1103.5808598118699</v>
          </cell>
          <cell r="J40">
            <v>911.50671053791302</v>
          </cell>
          <cell r="K40">
            <v>514.215833358498</v>
          </cell>
          <cell r="L40">
            <v>276.73678416307501</v>
          </cell>
          <cell r="M40">
            <v>149.27871165267601</v>
          </cell>
          <cell r="N40">
            <v>48.2830729148329</v>
          </cell>
          <cell r="O40">
            <v>48.282799485105897</v>
          </cell>
          <cell r="P40">
            <v>24.028972778799002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479.80988093165701</v>
          </cell>
          <cell r="F41">
            <v>378.81655301696901</v>
          </cell>
          <cell r="G41">
            <v>473.48546626658202</v>
          </cell>
          <cell r="H41">
            <v>716.96592304457204</v>
          </cell>
          <cell r="I41">
            <v>507.78884089928698</v>
          </cell>
          <cell r="J41">
            <v>514.41384842827904</v>
          </cell>
          <cell r="K41">
            <v>270.37508758001201</v>
          </cell>
          <cell r="L41">
            <v>94.851281335157196</v>
          </cell>
          <cell r="M41">
            <v>61.679726834201801</v>
          </cell>
          <cell r="N41">
            <v>43.471081398169702</v>
          </cell>
          <cell r="O41">
            <v>43.4709422680003</v>
          </cell>
          <cell r="P41">
            <v>31.6482158392662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726.712394461033</v>
          </cell>
          <cell r="F42">
            <v>620.82088012022803</v>
          </cell>
          <cell r="G42">
            <v>396.91586206190902</v>
          </cell>
          <cell r="H42">
            <v>104.019862971715</v>
          </cell>
          <cell r="I42">
            <v>34.8824974003848</v>
          </cell>
          <cell r="J42">
            <v>7.4181924313769396E-2</v>
          </cell>
          <cell r="K42">
            <v>5.6582847423931E-2</v>
          </cell>
          <cell r="L42">
            <v>3.4079081761783099E-2</v>
          </cell>
          <cell r="M42">
            <v>1.90604513056577E-2</v>
          </cell>
          <cell r="N42">
            <v>3.5621117955172199E-2</v>
          </cell>
          <cell r="O42">
            <v>3.1281499201192497E-2</v>
          </cell>
          <cell r="P42">
            <v>6.7716816319668194E-2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1783.6626739876399</v>
          </cell>
          <cell r="F43">
            <v>1640.96947874839</v>
          </cell>
          <cell r="G43">
            <v>1768.39738469292</v>
          </cell>
          <cell r="H43">
            <v>1625.7220157944801</v>
          </cell>
          <cell r="I43">
            <v>578.44747814872403</v>
          </cell>
          <cell r="J43">
            <v>127.57170989112601</v>
          </cell>
          <cell r="K43">
            <v>127.567662404911</v>
          </cell>
          <cell r="L43">
            <v>127.567607146917</v>
          </cell>
          <cell r="M43">
            <v>127.567522073368</v>
          </cell>
          <cell r="N43">
            <v>127.558402258291</v>
          </cell>
          <cell r="O43">
            <v>127.55810056799299</v>
          </cell>
          <cell r="P43">
            <v>46.873240445987101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0.111291689053724</v>
          </cell>
          <cell r="G44">
            <v>0.27537397327389901</v>
          </cell>
          <cell r="H44">
            <v>0.22955157046838301</v>
          </cell>
          <cell r="I44">
            <v>0.23470112351781899</v>
          </cell>
          <cell r="J44">
            <v>0.14557224098230301</v>
          </cell>
          <cell r="M44">
            <v>8.6167825629388503E-2</v>
          </cell>
          <cell r="N44">
            <v>0.132041853421178</v>
          </cell>
          <cell r="O44">
            <v>9.2906395252592797E-2</v>
          </cell>
          <cell r="P44">
            <v>0.213398617076729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6.7857510174343397E-2</v>
          </cell>
          <cell r="N45">
            <v>0.168131761261993</v>
          </cell>
          <cell r="O45">
            <v>0.106833223653096</v>
          </cell>
          <cell r="P45">
            <v>0.22419212587246701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5.9740404153428699</v>
          </cell>
          <cell r="F46">
            <v>9.7051928099155607</v>
          </cell>
          <cell r="G46">
            <v>39.194165471395202</v>
          </cell>
          <cell r="H46">
            <v>38.397344311904803</v>
          </cell>
          <cell r="I46">
            <v>38.327746672878703</v>
          </cell>
          <cell r="J46">
            <v>19.1974689461852</v>
          </cell>
          <cell r="M46">
            <v>0.131425902163465</v>
          </cell>
          <cell r="N46">
            <v>0.52612716316883001</v>
          </cell>
          <cell r="O46">
            <v>0.43235993452336802</v>
          </cell>
          <cell r="P46">
            <v>0.64407670782168602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9.2700461656803395</v>
          </cell>
          <cell r="F47">
            <v>9.2700118526780297</v>
          </cell>
          <cell r="G47">
            <v>0.10860871037087599</v>
          </cell>
          <cell r="H47">
            <v>6.1879846493916903E-2</v>
          </cell>
          <cell r="I47">
            <v>2.2832038478822599E-2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2.0875243314870701E-2</v>
          </cell>
          <cell r="H48">
            <v>4.7377841685288899E-2</v>
          </cell>
          <cell r="I48">
            <v>20.984690323860001</v>
          </cell>
          <cell r="J48">
            <v>46.794768391679497</v>
          </cell>
          <cell r="K48">
            <v>45.540002485481097</v>
          </cell>
          <cell r="L48">
            <v>98.603293283705497</v>
          </cell>
          <cell r="M48">
            <v>98.603175466477893</v>
          </cell>
          <cell r="N48">
            <v>98.603209150825407</v>
          </cell>
          <cell r="O48">
            <v>98.603156806296994</v>
          </cell>
          <cell r="P48">
            <v>98.603255947343996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7108.6307037995402</v>
          </cell>
          <cell r="F49">
            <v>6514.7156412928298</v>
          </cell>
          <cell r="G49">
            <v>6430.5766949728804</v>
          </cell>
          <cell r="H49">
            <v>6040.7434554326501</v>
          </cell>
          <cell r="I49">
            <v>4479.0066767027402</v>
          </cell>
          <cell r="J49">
            <v>3708.1687250434502</v>
          </cell>
          <cell r="K49">
            <v>2531.0914393133298</v>
          </cell>
          <cell r="L49">
            <v>1363.9048849615001</v>
          </cell>
          <cell r="M49">
            <v>953.10637237164201</v>
          </cell>
          <cell r="N49">
            <v>689.16258339483102</v>
          </cell>
          <cell r="O49">
            <v>688.97113249601705</v>
          </cell>
          <cell r="P49">
            <v>413.06674954256601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3.5531653181869398E-2</v>
          </cell>
          <cell r="H50">
            <v>3.6641057026923801E-2</v>
          </cell>
          <cell r="I50">
            <v>10.832439703072801</v>
          </cell>
          <cell r="J50">
            <v>10.8630814833441</v>
          </cell>
          <cell r="K50">
            <v>10.607005149634899</v>
          </cell>
          <cell r="L50">
            <v>0.25197225137482898</v>
          </cell>
          <cell r="M50">
            <v>25.677407624695299</v>
          </cell>
          <cell r="N50">
            <v>53.068051036710401</v>
          </cell>
          <cell r="O50">
            <v>82.575298750465805</v>
          </cell>
          <cell r="P50">
            <v>114.362674065082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93.539736883283595</v>
          </cell>
          <cell r="F51">
            <v>98.054759582089204</v>
          </cell>
          <cell r="G51">
            <v>117.74403634256301</v>
          </cell>
          <cell r="H51">
            <v>212.319090923696</v>
          </cell>
          <cell r="I51">
            <v>224.20967210632</v>
          </cell>
          <cell r="J51">
            <v>153.68170796943801</v>
          </cell>
          <cell r="M51">
            <v>0.209572187477891</v>
          </cell>
          <cell r="N51">
            <v>0.24643025419817799</v>
          </cell>
          <cell r="O51">
            <v>0.17447768009970599</v>
          </cell>
          <cell r="P51">
            <v>0.33579393526812501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1440.9459786150801</v>
          </cell>
          <cell r="F52">
            <v>1508.6876431744299</v>
          </cell>
          <cell r="G52">
            <v>1464.2246829486601</v>
          </cell>
          <cell r="H52">
            <v>1368.6104579288999</v>
          </cell>
          <cell r="I52">
            <v>1367.8767807572899</v>
          </cell>
          <cell r="J52">
            <v>1415.3498380829899</v>
          </cell>
          <cell r="K52">
            <v>1326.1832835159901</v>
          </cell>
          <cell r="L52">
            <v>545.81073904549203</v>
          </cell>
          <cell r="M52">
            <v>306.910325771413</v>
          </cell>
          <cell r="N52">
            <v>175.71946289884499</v>
          </cell>
          <cell r="O52">
            <v>104.749578957059</v>
          </cell>
          <cell r="P52">
            <v>28.321103611695801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5.3906241695050199E-2</v>
          </cell>
          <cell r="N53">
            <v>9.5507543248847998E-2</v>
          </cell>
          <cell r="O53">
            <v>7.7157310959551806E-2</v>
          </cell>
          <cell r="P53">
            <v>0.162782768486333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2229.91394269588</v>
          </cell>
          <cell r="F54">
            <v>1975.87662637734</v>
          </cell>
          <cell r="G54">
            <v>1889.6340624859799</v>
          </cell>
          <cell r="H54">
            <v>1378.6608737404699</v>
          </cell>
          <cell r="I54">
            <v>1085.9780642419601</v>
          </cell>
          <cell r="J54">
            <v>759.47409376817404</v>
          </cell>
          <cell r="K54">
            <v>344.81878319783601</v>
          </cell>
          <cell r="L54">
            <v>69.2344346680309</v>
          </cell>
          <cell r="M54">
            <v>68.283352407745696</v>
          </cell>
          <cell r="N54">
            <v>68.723644742496106</v>
          </cell>
          <cell r="O54">
            <v>68.742984727931002</v>
          </cell>
          <cell r="P54">
            <v>68.770031324266199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3764.3996581942401</v>
          </cell>
          <cell r="F55">
            <v>3582.6190291338598</v>
          </cell>
          <cell r="G55">
            <v>3471.6383134303801</v>
          </cell>
          <cell r="H55">
            <v>2959.6270636500899</v>
          </cell>
          <cell r="I55">
            <v>2688.89695680863</v>
          </cell>
          <cell r="J55">
            <v>2339.3687213039502</v>
          </cell>
          <cell r="K55">
            <v>1681.60907186346</v>
          </cell>
          <cell r="L55">
            <v>615.29714596489703</v>
          </cell>
          <cell r="M55">
            <v>401.13456423302699</v>
          </cell>
          <cell r="N55">
            <v>297.853096475499</v>
          </cell>
          <cell r="O55">
            <v>256.319497426515</v>
          </cell>
          <cell r="P55">
            <v>211.95238570479799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1.78263395915398E-2</v>
          </cell>
          <cell r="F56">
            <v>1.7877897280009901E-2</v>
          </cell>
          <cell r="G56">
            <v>1.7821055966239001E-2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0.84722412054195595</v>
          </cell>
          <cell r="F57">
            <v>0.10603711696406354</v>
          </cell>
          <cell r="G57">
            <v>0.13452407452282047</v>
          </cell>
          <cell r="H57">
            <v>0.13133591963059402</v>
          </cell>
          <cell r="I57">
            <v>0.1151378634195081</v>
          </cell>
          <cell r="J57">
            <v>0.12394101649994851</v>
          </cell>
          <cell r="K57">
            <v>0.1132357020441643</v>
          </cell>
          <cell r="L57">
            <v>5.5483040189327003E-2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2.1841753304455602E-2</v>
          </cell>
          <cell r="F58">
            <v>4.63193936186009E-2</v>
          </cell>
          <cell r="G58">
            <v>5.5040751812980765E-2</v>
          </cell>
          <cell r="H58">
            <v>5.6580275522895879E-2</v>
          </cell>
          <cell r="I58">
            <v>4.6588158946768488E-2</v>
          </cell>
          <cell r="J58">
            <v>2.2414180886459398E-2</v>
          </cell>
          <cell r="K58">
            <v>1.9509834890234379E-2</v>
          </cell>
          <cell r="L58">
            <v>8.5928422358448296E-3</v>
          </cell>
          <cell r="M58">
            <v>5.7608413865352995E-2</v>
          </cell>
          <cell r="N58">
            <v>9.1823716218473794E-2</v>
          </cell>
          <cell r="O58">
            <v>0.1086140876911746</v>
          </cell>
          <cell r="P58">
            <v>0.13196574322025761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6.17411651305299</v>
          </cell>
          <cell r="F59">
            <v>12.327977426106941</v>
          </cell>
          <cell r="G59">
            <v>8.67688244203684</v>
          </cell>
          <cell r="H59">
            <v>9.6946154865759979</v>
          </cell>
          <cell r="I59">
            <v>0.99326411166815598</v>
          </cell>
          <cell r="J59">
            <v>8.6988416135818203E-2</v>
          </cell>
          <cell r="K59">
            <v>7.0670162006812698E-2</v>
          </cell>
          <cell r="L59">
            <v>4.1711307098615702E-2</v>
          </cell>
          <cell r="M59">
            <v>0.2336168321724448</v>
          </cell>
          <cell r="N59">
            <v>0.23038730432245441</v>
          </cell>
          <cell r="O59">
            <v>0.1825202628479809</v>
          </cell>
          <cell r="P59">
            <v>8.7185670033615201E-2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6.5933812502853097</v>
          </cell>
          <cell r="F60">
            <v>17.858071767807999</v>
          </cell>
          <cell r="G60">
            <v>131.43154859943081</v>
          </cell>
          <cell r="H60">
            <v>338.2993630601278</v>
          </cell>
          <cell r="I60">
            <v>884.40320916028338</v>
          </cell>
          <cell r="J60">
            <v>561.33880235273568</v>
          </cell>
          <cell r="K60">
            <v>482.30829219894218</v>
          </cell>
          <cell r="L60">
            <v>104.49312531705239</v>
          </cell>
          <cell r="M60">
            <v>62.782254001923071</v>
          </cell>
          <cell r="N60">
            <v>0.30554747235100577</v>
          </cell>
          <cell r="O60">
            <v>0.26273735622559979</v>
          </cell>
          <cell r="P60">
            <v>0.13881348868060939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12.7137401828873</v>
          </cell>
          <cell r="F61">
            <v>22.507264210478802</v>
          </cell>
          <cell r="G61">
            <v>21.535065496198399</v>
          </cell>
          <cell r="H61">
            <v>16.316725845524264</v>
          </cell>
          <cell r="I61">
            <v>2.7029252460870006</v>
          </cell>
          <cell r="J61">
            <v>0.249934128531903</v>
          </cell>
          <cell r="K61">
            <v>0.12112282903583318</v>
          </cell>
          <cell r="L61">
            <v>5.06821745524225E-2</v>
          </cell>
          <cell r="M61">
            <v>36.872644049244059</v>
          </cell>
          <cell r="N61">
            <v>98.708963939860794</v>
          </cell>
          <cell r="O61">
            <v>89.998667776229155</v>
          </cell>
          <cell r="P61">
            <v>77.516518878103795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31.6405724533555</v>
          </cell>
          <cell r="G62">
            <v>143.95330141272589</v>
          </cell>
          <cell r="H62">
            <v>234.3449551291574</v>
          </cell>
          <cell r="I62">
            <v>203.33039121742578</v>
          </cell>
          <cell r="J62">
            <v>1.07747445130736E-2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53.227784138587097</v>
          </cell>
          <cell r="F63">
            <v>101.876034952713</v>
          </cell>
          <cell r="G63">
            <v>40.009272271009003</v>
          </cell>
          <cell r="H63">
            <v>19.993310711901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812.10188861108395</v>
          </cell>
          <cell r="F64">
            <v>574.86080199951903</v>
          </cell>
          <cell r="G64">
            <v>399.57363117573101</v>
          </cell>
          <cell r="H64">
            <v>199.76956601663599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0.2039430876891172</v>
          </cell>
          <cell r="F65">
            <v>0.11041082876331164</v>
          </cell>
          <cell r="G65">
            <v>0.10572634633437412</v>
          </cell>
          <cell r="H65">
            <v>6.3534869756208898E-3</v>
          </cell>
          <cell r="I65">
            <v>1.2038017397034799E-3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3.1580083749237571</v>
          </cell>
          <cell r="F66">
            <v>3.0816364694770346</v>
          </cell>
          <cell r="G66">
            <v>3.3571221983696335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326.03952559925932</v>
          </cell>
          <cell r="F67">
            <v>384.7161256230554</v>
          </cell>
          <cell r="G67">
            <v>373.67845180905636</v>
          </cell>
          <cell r="H67">
            <v>152.7188529347504</v>
          </cell>
          <cell r="I67">
            <v>0.13522340493717189</v>
          </cell>
          <cell r="J67">
            <v>1.1310681022905099E-2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0.24425140522648142</v>
          </cell>
          <cell r="F68">
            <v>0.24535530766208347</v>
          </cell>
          <cell r="G68">
            <v>0.27025989474572654</v>
          </cell>
          <cell r="H68">
            <v>2.07961525230047E-2</v>
          </cell>
          <cell r="I68">
            <v>3.3683059628261498E-3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2.7258791737578147</v>
          </cell>
          <cell r="F69">
            <v>2.6592536026753533</v>
          </cell>
          <cell r="G69">
            <v>2.4740465335700503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1.8427605992874602E-2</v>
          </cell>
          <cell r="G70">
            <v>7.0239674692850904E-2</v>
          </cell>
          <cell r="H70">
            <v>8.5923584541951092E-2</v>
          </cell>
          <cell r="I70">
            <v>6.0630471252140945E-2</v>
          </cell>
          <cell r="J70">
            <v>1.8729265531846541E-2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1.68629167594147E-2</v>
          </cell>
          <cell r="G71">
            <v>6.7889179040900194E-2</v>
          </cell>
          <cell r="H71">
            <v>9.5092966773203613E-2</v>
          </cell>
          <cell r="I71">
            <v>6.472252934457054E-2</v>
          </cell>
          <cell r="J71">
            <v>2.2557914162925699E-2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1.6833232744314201E-2</v>
          </cell>
          <cell r="G72">
            <v>5.5091320762335798E-2</v>
          </cell>
          <cell r="H72">
            <v>7.5728934323674099E-2</v>
          </cell>
          <cell r="I72">
            <v>5.407776978699283E-2</v>
          </cell>
          <cell r="J72">
            <v>1.8720327358404419E-2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2.37043297327518E-2</v>
          </cell>
          <cell r="G73">
            <v>8.1215078037934998E-2</v>
          </cell>
          <cell r="H73">
            <v>0.10351620067212208</v>
          </cell>
          <cell r="I73">
            <v>6.8442522526927979E-2</v>
          </cell>
          <cell r="J73">
            <v>2.1105466862085039E-2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1.5347575948919801E-2</v>
          </cell>
          <cell r="G74">
            <v>5.6052596060830795E-2</v>
          </cell>
          <cell r="H74">
            <v>7.9127641934904597E-2</v>
          </cell>
          <cell r="I74">
            <v>5.2349838979939112E-2</v>
          </cell>
          <cell r="J74">
            <v>1.81316864751364E-2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2.80739917068712E-2</v>
          </cell>
          <cell r="G75">
            <v>0.1038619954241282</v>
          </cell>
          <cell r="H75">
            <v>0.15381691996695512</v>
          </cell>
          <cell r="I75">
            <v>0.10115077726763767</v>
          </cell>
          <cell r="J75">
            <v>3.5589216692634852E-2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2.0714604493511701E-2</v>
          </cell>
          <cell r="G76">
            <v>6.2116340260616992E-2</v>
          </cell>
          <cell r="H76">
            <v>7.9504314856190306E-2</v>
          </cell>
          <cell r="I76">
            <v>5.2163664209941479E-2</v>
          </cell>
          <cell r="J76">
            <v>1.6104289108125992E-2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9.8906545315684505E-2</v>
          </cell>
          <cell r="G77">
            <v>0.11408583326236621</v>
          </cell>
          <cell r="H77">
            <v>1.6074516684345269E-4</v>
          </cell>
          <cell r="J77">
            <v>7.76472069820154E-5</v>
          </cell>
          <cell r="K77">
            <v>5.1667521997511505E-2</v>
          </cell>
          <cell r="L77">
            <v>5.1720482654341503E-2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1.4167058842681201E-2</v>
          </cell>
          <cell r="G78">
            <v>3.4468888430027503E-2</v>
          </cell>
          <cell r="H78">
            <v>4.6171787728351801E-2</v>
          </cell>
          <cell r="I78">
            <v>2.9913376281222523E-2</v>
          </cell>
          <cell r="J78">
            <v>9.764917793154259E-3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9.1031913458887604E-3</v>
          </cell>
          <cell r="G79">
            <v>1.7886029712313029E-2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5.9688434383328602E-3</v>
          </cell>
          <cell r="G80">
            <v>1.0960612477920961E-2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1.3649917743428399E-3</v>
          </cell>
          <cell r="G81">
            <v>2.4851063290514301E-3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1410.0903685512401</v>
          </cell>
          <cell r="F82">
            <v>865.22727521409297</v>
          </cell>
          <cell r="G82">
            <v>841.96244960104298</v>
          </cell>
          <cell r="H82">
            <v>362.54368956908098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58.773523452723303</v>
          </cell>
          <cell r="G83">
            <v>117.824118600248</v>
          </cell>
          <cell r="H83">
            <v>155.176363379907</v>
          </cell>
          <cell r="I83">
            <v>155.181505277208</v>
          </cell>
          <cell r="J83">
            <v>79.192586613105206</v>
          </cell>
          <cell r="K83">
            <v>1.5482030813656599E-2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3.2664718463681259</v>
          </cell>
          <cell r="F84">
            <v>36.586696132436494</v>
          </cell>
          <cell r="G84">
            <v>37.003530112842483</v>
          </cell>
          <cell r="H84">
            <v>45.860518179660936</v>
          </cell>
          <cell r="I84">
            <v>62.53725105964881</v>
          </cell>
          <cell r="J84">
            <v>65.961558675355093</v>
          </cell>
          <cell r="K84">
            <v>66.875408979471587</v>
          </cell>
          <cell r="L84">
            <v>28.40734219993222</v>
          </cell>
          <cell r="M84">
            <v>10.826348967246107</v>
          </cell>
          <cell r="N84">
            <v>0.23914565626658651</v>
          </cell>
          <cell r="O84">
            <v>0.26486739634592738</v>
          </cell>
          <cell r="P84">
            <v>0.3989276566511929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1273.9836246683101</v>
          </cell>
          <cell r="G85">
            <v>1155.4123768782699</v>
          </cell>
          <cell r="H85">
            <v>1056.6066382642</v>
          </cell>
          <cell r="I85">
            <v>1017.07279501466</v>
          </cell>
          <cell r="J85">
            <v>794.03013440241898</v>
          </cell>
          <cell r="K85">
            <v>356.89179668862602</v>
          </cell>
          <cell r="L85">
            <v>149.746773420387</v>
          </cell>
          <cell r="M85">
            <v>149.74651062231899</v>
          </cell>
          <cell r="N85">
            <v>149.746544591103</v>
          </cell>
          <cell r="O85">
            <v>149.74647938141999</v>
          </cell>
          <cell r="P85">
            <v>149.74643247876301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8.2865232725665408</v>
          </cell>
          <cell r="F86">
            <v>12.025185696747151</v>
          </cell>
          <cell r="G86">
            <v>11.392030157064797</v>
          </cell>
          <cell r="H86">
            <v>7.49774904619676</v>
          </cell>
          <cell r="I86">
            <v>0.73073901053104928</v>
          </cell>
          <cell r="J86">
            <v>2.8993752712992017E-2</v>
          </cell>
          <cell r="K86">
            <v>3.2768810968424725E-2</v>
          </cell>
          <cell r="L86">
            <v>3.3937292274194099E-2</v>
          </cell>
          <cell r="M86">
            <v>3.2293857321828455E-2</v>
          </cell>
          <cell r="N86">
            <v>4.1019506982372403E-2</v>
          </cell>
          <cell r="O86">
            <v>3.974963788783413E-2</v>
          </cell>
          <cell r="P86">
            <v>6.0093492880100102E-2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11.879423323441271</v>
          </cell>
          <cell r="F87">
            <v>14.516098185162694</v>
          </cell>
          <cell r="G87">
            <v>14.59208813334763</v>
          </cell>
          <cell r="H87">
            <v>14.532395346798257</v>
          </cell>
          <cell r="I87">
            <v>13.901985288518297</v>
          </cell>
          <cell r="J87">
            <v>4.0098676489508058</v>
          </cell>
          <cell r="K87">
            <v>3.0281837268767799E-2</v>
          </cell>
          <cell r="L87">
            <v>3.3010087829381925E-2</v>
          </cell>
          <cell r="M87">
            <v>3.4396118919362464E-2</v>
          </cell>
          <cell r="N87">
            <v>3.828444725958708E-2</v>
          </cell>
          <cell r="O87">
            <v>4.2011522468143957E-2</v>
          </cell>
          <cell r="P87">
            <v>5.3924573902122588E-2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4722.2884064868704</v>
          </cell>
          <cell r="F88">
            <v>4014.1169599836098</v>
          </cell>
          <cell r="G88">
            <v>3604.9626754200499</v>
          </cell>
          <cell r="H88">
            <v>1313.9386417763501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7.7539284791575795</v>
          </cell>
          <cell r="F89">
            <v>9.2776266061605028</v>
          </cell>
          <cell r="G89">
            <v>9.3395458108873299</v>
          </cell>
          <cell r="H89">
            <v>9.2924665075020894</v>
          </cell>
          <cell r="I89">
            <v>9.3130439073442073</v>
          </cell>
          <cell r="J89">
            <v>8.9524994966976443</v>
          </cell>
          <cell r="K89">
            <v>1.9921119285378568</v>
          </cell>
          <cell r="L89">
            <v>2.476917273166716E-2</v>
          </cell>
          <cell r="M89">
            <v>2.5639216122415411E-2</v>
          </cell>
          <cell r="N89">
            <v>2.9582805473388037E-2</v>
          </cell>
          <cell r="O89">
            <v>3.1214627912151651E-2</v>
          </cell>
          <cell r="P89">
            <v>3.9868027271294987E-2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3821.2851013230502</v>
          </cell>
          <cell r="F90">
            <v>3569.77754203014</v>
          </cell>
          <cell r="G90">
            <v>2582.9154951108699</v>
          </cell>
          <cell r="H90">
            <v>838.06975253318399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146.65646506179201</v>
          </cell>
          <cell r="F91">
            <v>52.664663756711803</v>
          </cell>
          <cell r="G91">
            <v>51.112995448656797</v>
          </cell>
          <cell r="H91">
            <v>33.438532056972697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1.435289435194357</v>
          </cell>
          <cell r="F92">
            <v>1.2611398736982877</v>
          </cell>
          <cell r="G92">
            <v>1.7699749104989098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1.09333424664716E-2</v>
          </cell>
          <cell r="G93">
            <v>0.53884138894258049</v>
          </cell>
          <cell r="H93">
            <v>0.45012143200014693</v>
          </cell>
          <cell r="J93">
            <v>1.8885480092484101E-4</v>
          </cell>
          <cell r="K93">
            <v>5.8158531067003597E-2</v>
          </cell>
          <cell r="L93">
            <v>5.8127376873203601E-2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4.0986112974159003E-3</v>
          </cell>
          <cell r="G94">
            <v>1.829563458745026E-2</v>
          </cell>
          <cell r="K94">
            <v>5.5978357631574199E-4</v>
          </cell>
          <cell r="L94">
            <v>6.2016335909333099E-4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1.89747524204451E-2</v>
          </cell>
          <cell r="F95">
            <v>14.42223644051947</v>
          </cell>
          <cell r="G95">
            <v>29.512308646396527</v>
          </cell>
          <cell r="H95">
            <v>3.2230039683299998E-3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3.1771443071327899E-3</v>
          </cell>
          <cell r="G96">
            <v>1.240808630311461E-2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8.0588552171094694</v>
          </cell>
          <cell r="F97">
            <v>9.9222918651204726</v>
          </cell>
          <cell r="G97">
            <v>17.477108965413315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7.9492238525730305E-4</v>
          </cell>
          <cell r="G98">
            <v>2.4015508361121701E-3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45.442246402830335</v>
          </cell>
          <cell r="F99">
            <v>67.036252157612182</v>
          </cell>
          <cell r="G99">
            <v>118.32179667109968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0.27250078065684358</v>
          </cell>
          <cell r="F100">
            <v>1.9368001982166219E-2</v>
          </cell>
          <cell r="G100">
            <v>1.8832924080610703E-2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7.73896617024085E-3</v>
          </cell>
          <cell r="F101">
            <v>7.7424631264032002E-3</v>
          </cell>
          <cell r="G101">
            <v>7.6953431939480697E-3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1.27095926230683</v>
          </cell>
          <cell r="F102">
            <v>1.2694181922574601</v>
          </cell>
          <cell r="G102">
            <v>1.26444655557184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92.549903270216106</v>
          </cell>
          <cell r="F103">
            <v>91.724482100615305</v>
          </cell>
          <cell r="G103">
            <v>68.278355258121593</v>
          </cell>
          <cell r="H103">
            <v>32.395410339795497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36.645635558335385</v>
          </cell>
          <cell r="F105">
            <v>40.646185389813134</v>
          </cell>
          <cell r="G105">
            <v>98.67881301266334</v>
          </cell>
          <cell r="H105">
            <v>83.37145169256631</v>
          </cell>
          <cell r="I105">
            <v>45.277394684030476</v>
          </cell>
          <cell r="J105">
            <v>7.098676161396317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26.61225283066792</v>
          </cell>
          <cell r="F106">
            <v>42.588150827252875</v>
          </cell>
          <cell r="G106">
            <v>56.902502428138504</v>
          </cell>
          <cell r="H106">
            <v>100.47808545252713</v>
          </cell>
          <cell r="I106">
            <v>71.772986902838596</v>
          </cell>
          <cell r="J106">
            <v>1.10661373089082E-2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277.63018081009892</v>
          </cell>
          <cell r="F107">
            <v>391.65845523625893</v>
          </cell>
          <cell r="G107">
            <v>325.29731540829778</v>
          </cell>
          <cell r="H107">
            <v>303.28625703962388</v>
          </cell>
          <cell r="I107">
            <v>12.239553938411266</v>
          </cell>
          <cell r="J107">
            <v>8.8549051990514799E-2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0.37931666332650854</v>
          </cell>
          <cell r="F108">
            <v>0.44387581354374461</v>
          </cell>
          <cell r="G108">
            <v>0.34579344920488408</v>
          </cell>
          <cell r="H108">
            <v>0.26678231657118334</v>
          </cell>
          <cell r="I108">
            <v>4.8990618654437726E-2</v>
          </cell>
          <cell r="J108">
            <v>1.543217227223573E-2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278.13757786649899</v>
          </cell>
          <cell r="F109">
            <v>423.6678466820232</v>
          </cell>
          <cell r="G109">
            <v>525.64340851971303</v>
          </cell>
          <cell r="H109">
            <v>431.3742836088262</v>
          </cell>
          <cell r="I109">
            <v>87.040130042357532</v>
          </cell>
          <cell r="J109">
            <v>10.347560824507964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89.567033078040907</v>
          </cell>
          <cell r="F110">
            <v>94.061738499451451</v>
          </cell>
          <cell r="G110">
            <v>81.525288086479932</v>
          </cell>
          <cell r="H110">
            <v>60.781637361577999</v>
          </cell>
          <cell r="I110">
            <v>1.5469178929854681</v>
          </cell>
          <cell r="J110">
            <v>1.6081723567232319E-2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287.30196313880487</v>
          </cell>
          <cell r="F111">
            <v>387.80175993481561</v>
          </cell>
          <cell r="G111">
            <v>823.72503170952132</v>
          </cell>
          <cell r="H111">
            <v>691.6373984288166</v>
          </cell>
          <cell r="I111">
            <v>291.41303700022166</v>
          </cell>
          <cell r="J111">
            <v>42.003715757934835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369.73040452167731</v>
          </cell>
          <cell r="F112">
            <v>390.46697254424333</v>
          </cell>
          <cell r="G112">
            <v>386.75094845538001</v>
          </cell>
          <cell r="H112">
            <v>295.35673422140121</v>
          </cell>
          <cell r="I112">
            <v>10.150456086713014</v>
          </cell>
          <cell r="J112">
            <v>1.4561500887001609E-2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142.08588805227168</v>
          </cell>
          <cell r="F113">
            <v>162.05479813977578</v>
          </cell>
          <cell r="G113">
            <v>159.27654824259818</v>
          </cell>
          <cell r="H113">
            <v>122.61277261093088</v>
          </cell>
          <cell r="I113">
            <v>7.6075126227809804</v>
          </cell>
          <cell r="J113">
            <v>9.4891174915592499E-3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6.0578773447560899</v>
          </cell>
          <cell r="F114">
            <v>1.82785100898974</v>
          </cell>
          <cell r="G114">
            <v>3.95156520052715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4.1635624614073699</v>
          </cell>
          <cell r="G115">
            <v>4.1834214707819939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2.8044327747983499E-2</v>
          </cell>
          <cell r="G116">
            <v>4.11610366709739E-2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2.9009047854029999E-2</v>
          </cell>
          <cell r="G117">
            <v>4.1309323772090997E-2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3.3870579458541732</v>
          </cell>
          <cell r="F118">
            <v>3.9651701487371827</v>
          </cell>
          <cell r="G118">
            <v>2.8400675024550472</v>
          </cell>
          <cell r="H118">
            <v>2.2016580216073391</v>
          </cell>
          <cell r="I118">
            <v>0.20095884527554547</v>
          </cell>
          <cell r="J118">
            <v>1.9874935507608542E-2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1.2795502241220299E-3</v>
          </cell>
          <cell r="G119">
            <v>2.3488323576464271E-3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29.0334979669063</v>
          </cell>
          <cell r="F120">
            <v>6.6849376534606599E-3</v>
          </cell>
          <cell r="G120">
            <v>8.8648361657442196E-3</v>
          </cell>
          <cell r="H120">
            <v>9.2701883491336495E-3</v>
          </cell>
          <cell r="I120">
            <v>9.0324714145558795E-3</v>
          </cell>
          <cell r="J120">
            <v>1.1380471263488699E-2</v>
          </cell>
          <cell r="K120">
            <v>8.1292007319811298E-3</v>
          </cell>
          <cell r="P120">
            <v>2.5534447355089002E-2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10.20434583661606</v>
          </cell>
          <cell r="F121">
            <v>15.935160846192549</v>
          </cell>
          <cell r="G121">
            <v>57.436639514771173</v>
          </cell>
          <cell r="H121">
            <v>49.721695271952278</v>
          </cell>
          <cell r="I121">
            <v>21.250180047035172</v>
          </cell>
          <cell r="J121">
            <v>4.1888171404286823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2.2634013247806398E-3</v>
          </cell>
          <cell r="F122">
            <v>12.081341755083486</v>
          </cell>
          <cell r="G122">
            <v>8.5441481119060381</v>
          </cell>
          <cell r="H122">
            <v>6.9357187646110461</v>
          </cell>
          <cell r="I122">
            <v>2.5753674093596497</v>
          </cell>
          <cell r="J122">
            <v>7.1905196837389898E-2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7.5641867348851584</v>
          </cell>
          <cell r="F123">
            <v>82.397806854674286</v>
          </cell>
          <cell r="G123">
            <v>77.953219724113168</v>
          </cell>
          <cell r="H123">
            <v>62.317905978827632</v>
          </cell>
          <cell r="I123">
            <v>19.716314472305104</v>
          </cell>
          <cell r="J123">
            <v>7.5786695972302294E-3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0.20509514520996203</v>
          </cell>
          <cell r="F124">
            <v>42.226959244368487</v>
          </cell>
          <cell r="G124">
            <v>84.96774787762854</v>
          </cell>
          <cell r="H124">
            <v>71.693292868419164</v>
          </cell>
          <cell r="I124">
            <v>35.056165238366283</v>
          </cell>
          <cell r="J124">
            <v>4.3959260510561577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6.7008986458957089</v>
          </cell>
          <cell r="F125">
            <v>9.9848759453408604</v>
          </cell>
          <cell r="G125">
            <v>9.4212243789833714</v>
          </cell>
          <cell r="H125">
            <v>7.9634561530670531</v>
          </cell>
          <cell r="I125">
            <v>1.1631718515967713</v>
          </cell>
          <cell r="J125">
            <v>8.5737897135599195E-3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2.1589282698519026</v>
          </cell>
          <cell r="F126">
            <v>3.3350751148651314</v>
          </cell>
          <cell r="G126">
            <v>3.199546489333537</v>
          </cell>
          <cell r="H126">
            <v>2.4010303774206356</v>
          </cell>
          <cell r="I126">
            <v>0.46296800509668978</v>
          </cell>
          <cell r="J126">
            <v>7.6795377118375899E-3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2.5885911518115514</v>
          </cell>
          <cell r="F127">
            <v>5.2046920302158899</v>
          </cell>
          <cell r="G127">
            <v>4.9388918070476908</v>
          </cell>
          <cell r="H127">
            <v>4.058870263976976</v>
          </cell>
          <cell r="I127">
            <v>0.91284078486695053</v>
          </cell>
          <cell r="J127">
            <v>8.5824685268629589E-3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224.72581562194301</v>
          </cell>
          <cell r="G128">
            <v>307.92681170237711</v>
          </cell>
          <cell r="H128">
            <v>822.22739279168957</v>
          </cell>
          <cell r="I128">
            <v>888.27089085848797</v>
          </cell>
          <cell r="J128">
            <v>813.65205893452696</v>
          </cell>
          <cell r="K128">
            <v>352.37520778791702</v>
          </cell>
          <cell r="L128">
            <v>145.98931657578299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384.86017005315341</v>
          </cell>
          <cell r="F129">
            <v>450.57923022392112</v>
          </cell>
          <cell r="G129">
            <v>351.90845463656899</v>
          </cell>
          <cell r="H129">
            <v>32.303153613628282</v>
          </cell>
          <cell r="I129">
            <v>3.5925324954461296E-2</v>
          </cell>
          <cell r="J129">
            <v>3.3360378385403497E-2</v>
          </cell>
          <cell r="K129">
            <v>5.0520537910324896E-2</v>
          </cell>
          <cell r="L129">
            <v>2.8103951838621698E-2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1.2364531712295099E-3</v>
          </cell>
          <cell r="F130">
            <v>3.08363366127214E-2</v>
          </cell>
          <cell r="G130">
            <v>4.3192430827943273E-2</v>
          </cell>
          <cell r="H130">
            <v>5.5298022146885242E-2</v>
          </cell>
          <cell r="I130">
            <v>5.0995771180992681E-2</v>
          </cell>
          <cell r="J130">
            <v>2.3929437302028199E-2</v>
          </cell>
          <cell r="K130">
            <v>0.11139155430447611</v>
          </cell>
          <cell r="L130">
            <v>6.8335994887748705E-2</v>
          </cell>
          <cell r="M130">
            <v>0.2228928919279464</v>
          </cell>
          <cell r="N130">
            <v>1.0456702672134711E-2</v>
          </cell>
          <cell r="O130">
            <v>6.4613498515941701E-3</v>
          </cell>
          <cell r="P130">
            <v>6.1567252239001502E-3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3.68726561228248E-4</v>
          </cell>
          <cell r="F131">
            <v>3.6300475090642395E-2</v>
          </cell>
          <cell r="G131">
            <v>0.1204828082815653</v>
          </cell>
          <cell r="H131">
            <v>0.26120380709778951</v>
          </cell>
          <cell r="I131">
            <v>0.20726927165197651</v>
          </cell>
          <cell r="J131">
            <v>0.1031528434398795</v>
          </cell>
          <cell r="K131">
            <v>0.75069837248688509</v>
          </cell>
          <cell r="L131">
            <v>0.42709697829999921</v>
          </cell>
          <cell r="M131">
            <v>0.27684719727362961</v>
          </cell>
          <cell r="N131">
            <v>1.8527980940654602E-2</v>
          </cell>
          <cell r="O131">
            <v>1.6101300893854212E-2</v>
          </cell>
          <cell r="P131">
            <v>1.0143056588250609E-2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6.9305560769000601E-3</v>
          </cell>
          <cell r="F132">
            <v>52.413963126798699</v>
          </cell>
          <cell r="G132">
            <v>105.19189096893869</v>
          </cell>
          <cell r="H132">
            <v>517.89620812411954</v>
          </cell>
          <cell r="I132">
            <v>699.66405233277271</v>
          </cell>
          <cell r="J132">
            <v>398.92384330324961</v>
          </cell>
          <cell r="K132">
            <v>319.89667289952689</v>
          </cell>
          <cell r="L132">
            <v>66.346718700540194</v>
          </cell>
          <cell r="M132">
            <v>42.607559672727085</v>
          </cell>
          <cell r="N132">
            <v>2.36553744177701E-2</v>
          </cell>
          <cell r="O132">
            <v>1.9843089232826593E-2</v>
          </cell>
          <cell r="P132">
            <v>1.084254120789787E-2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8.3108995081190802</v>
          </cell>
          <cell r="F133">
            <v>22.588416382739421</v>
          </cell>
          <cell r="G133">
            <v>26.894277350788279</v>
          </cell>
          <cell r="H133">
            <v>0.34749919445685012</v>
          </cell>
          <cell r="K133">
            <v>3.1863441720267002E-4</v>
          </cell>
          <cell r="L133">
            <v>3.5681225755157498E-4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0.419561192843669</v>
          </cell>
          <cell r="F134">
            <v>1.3665410367086182</v>
          </cell>
          <cell r="G134">
            <v>1.4191182031930489</v>
          </cell>
          <cell r="H134">
            <v>4.2880871540194008</v>
          </cell>
          <cell r="I134">
            <v>2.3630919515485895</v>
          </cell>
          <cell r="J134">
            <v>1.0518954768950315</v>
          </cell>
          <cell r="K134">
            <v>10.311730641662598</v>
          </cell>
          <cell r="L134">
            <v>5.5468592103813608</v>
          </cell>
          <cell r="M134">
            <v>25.381155321444833</v>
          </cell>
          <cell r="N134">
            <v>68.068687946637127</v>
          </cell>
          <cell r="O134">
            <v>62.083795237452115</v>
          </cell>
          <cell r="P134">
            <v>53.399771038500006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38.073775993583197</v>
          </cell>
          <cell r="F135">
            <v>29.25339092538654</v>
          </cell>
          <cell r="G135">
            <v>36.144679958526567</v>
          </cell>
          <cell r="H135">
            <v>8.0067235634568527E-4</v>
          </cell>
          <cell r="K135">
            <v>5.6023731226870397E-5</v>
          </cell>
          <cell r="L135">
            <v>8.85167584587224E-5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11.744293594943759</v>
          </cell>
          <cell r="F136">
            <v>9.4239863362736429</v>
          </cell>
          <cell r="G136">
            <v>11.632387372505645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0.95347688083430981</v>
          </cell>
          <cell r="F137">
            <v>1.747132385099702E-2</v>
          </cell>
          <cell r="G137">
            <v>1.9416479266196961E-2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6.7826626897400898E-3</v>
          </cell>
          <cell r="G138">
            <v>2.6212172025545898E-2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5.5119575024852197E-3</v>
          </cell>
          <cell r="G139">
            <v>4.7458531626611511E-2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0.441816275783253</v>
          </cell>
          <cell r="F140">
            <v>0.44076568998308502</v>
          </cell>
          <cell r="G140">
            <v>0.43754429587191701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5.3146369344530299E-3</v>
          </cell>
          <cell r="G141">
            <v>0.27784024940715868</v>
          </cell>
          <cell r="K141">
            <v>3.6716445986417502E-4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F142">
            <v>3.0914082627884402E-4</v>
          </cell>
          <cell r="G142">
            <v>1.7357163738014282E-3</v>
          </cell>
          <cell r="J142">
            <v>5.08059195652808E-5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15008.871412770401</v>
          </cell>
          <cell r="F143">
            <v>14251.2225142445</v>
          </cell>
          <cell r="G143">
            <v>13480.0821952035</v>
          </cell>
          <cell r="H143">
            <v>8701.4007320962301</v>
          </cell>
          <cell r="I143">
            <v>4720.0172360278702</v>
          </cell>
          <cell r="J143">
            <v>2950.6766286884099</v>
          </cell>
          <cell r="K143">
            <v>1730.8214320417201</v>
          </cell>
          <cell r="L143">
            <v>624.50120528342995</v>
          </cell>
          <cell r="M143">
            <v>439.007280007303</v>
          </cell>
          <cell r="N143">
            <v>415.690697935797</v>
          </cell>
          <cell r="O143">
            <v>390.43202150679599</v>
          </cell>
          <cell r="P143">
            <v>359.87139219754602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-565.93597673386296</v>
          </cell>
          <cell r="K144">
            <v>-1096.6314994239699</v>
          </cell>
          <cell r="L144">
            <v>-1140.9251076681701</v>
          </cell>
          <cell r="M144">
            <v>-1140.9251237779899</v>
          </cell>
          <cell r="N144">
            <v>-1140.92505864389</v>
          </cell>
          <cell r="O144">
            <v>-1140.92498130988</v>
          </cell>
          <cell r="P144">
            <v>-1140.9250502247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330.01223548099102</v>
          </cell>
          <cell r="F146">
            <v>321.179269327871</v>
          </cell>
          <cell r="G146">
            <v>13.4479753266416</v>
          </cell>
          <cell r="H146">
            <v>2.0449226403011701E-2</v>
          </cell>
          <cell r="I146">
            <v>1.2838646654187E-2</v>
          </cell>
          <cell r="J146">
            <v>6.1841989616415002E-2</v>
          </cell>
          <cell r="K146">
            <v>4.8459632272071597E-2</v>
          </cell>
          <cell r="L146">
            <v>2.9214182010975701E-2</v>
          </cell>
          <cell r="M146">
            <v>2.44004260816836E-2</v>
          </cell>
          <cell r="N146">
            <v>2.31663882304891E-2</v>
          </cell>
          <cell r="O146">
            <v>2.4861627706948799E-2</v>
          </cell>
          <cell r="P146">
            <v>1.2688146449761401E-2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-2.8210590968563102E-4</v>
          </cell>
          <cell r="L147">
            <v>-8.8531425280142205E-3</v>
          </cell>
          <cell r="M147">
            <v>-0.78116566154026301</v>
          </cell>
          <cell r="N147">
            <v>-1.1224953579295101</v>
          </cell>
          <cell r="O147">
            <v>-1.11138041224934</v>
          </cell>
          <cell r="P147">
            <v>-1.2409859040248601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-526.07728524629601</v>
          </cell>
          <cell r="K148">
            <v>-1132.5291735616299</v>
          </cell>
          <cell r="L148">
            <v>-1088.6110533395099</v>
          </cell>
          <cell r="M148">
            <v>-1088.6110227046399</v>
          </cell>
          <cell r="N148">
            <v>-1088.61106401036</v>
          </cell>
          <cell r="O148">
            <v>-1088.6109327174299</v>
          </cell>
          <cell r="P148">
            <v>-1088.61105233902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310.64335000911501</v>
          </cell>
          <cell r="F149">
            <v>126.744403401645</v>
          </cell>
          <cell r="G149">
            <v>105.954408076664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688.91077042747895</v>
          </cell>
          <cell r="F150">
            <v>659.57564571221803</v>
          </cell>
          <cell r="G150">
            <v>602.23109809979906</v>
          </cell>
          <cell r="H150">
            <v>429.13136671550001</v>
          </cell>
          <cell r="I150">
            <v>304.68374882797798</v>
          </cell>
          <cell r="J150">
            <v>159.813548830244</v>
          </cell>
          <cell r="K150">
            <v>27.205278394960398</v>
          </cell>
          <cell r="M150">
            <v>1.2346095987696299E-2</v>
          </cell>
          <cell r="N150">
            <v>9.0449642419822805E-3</v>
          </cell>
          <cell r="O150">
            <v>9.5877173601773297E-3</v>
          </cell>
          <cell r="P150">
            <v>4.3740949747272098E-3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-20.590522977291101</v>
          </cell>
          <cell r="K151">
            <v>-714.71846577879001</v>
          </cell>
          <cell r="L151">
            <v>-715.07503879263004</v>
          </cell>
          <cell r="M151">
            <v>-715.07874252303202</v>
          </cell>
          <cell r="N151">
            <v>-715.13117863676098</v>
          </cell>
          <cell r="O151">
            <v>-715.08233239207004</v>
          </cell>
          <cell r="P151">
            <v>-715.16939617383798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-0.15795805165177601</v>
          </cell>
          <cell r="K152">
            <v>-34.145971845859101</v>
          </cell>
          <cell r="L152">
            <v>-37.981728902892698</v>
          </cell>
          <cell r="M152">
            <v>-27.8752890460119</v>
          </cell>
          <cell r="N152">
            <v>-26.5709987857534</v>
          </cell>
          <cell r="O152">
            <v>-37.981895068175902</v>
          </cell>
          <cell r="P152">
            <v>-37.984763537960497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8688.9947773488602</v>
          </cell>
          <cell r="F153">
            <v>8200.8252864992592</v>
          </cell>
          <cell r="G153">
            <v>7018.2912538862902</v>
          </cell>
          <cell r="H153">
            <v>4631.6564744864099</v>
          </cell>
          <cell r="I153">
            <v>2691.3960567664799</v>
          </cell>
          <cell r="J153">
            <v>1821.4610627244999</v>
          </cell>
          <cell r="K153">
            <v>834.93154746739901</v>
          </cell>
          <cell r="L153">
            <v>5.5627269120971698E-2</v>
          </cell>
          <cell r="M153">
            <v>5.3118095683440898E-2</v>
          </cell>
          <cell r="N153">
            <v>6.0420060967185003E-2</v>
          </cell>
          <cell r="O153">
            <v>5.6099654887922103E-2</v>
          </cell>
          <cell r="P153">
            <v>0.108971754746646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2093.65718454032</v>
          </cell>
          <cell r="I154">
            <v>2085.5351125884299</v>
          </cell>
          <cell r="J154">
            <v>2077.4147160205198</v>
          </cell>
          <cell r="K154">
            <v>2070.5813089073899</v>
          </cell>
          <cell r="L154">
            <v>2063.7490909824601</v>
          </cell>
          <cell r="M154">
            <v>2063.7494860786101</v>
          </cell>
          <cell r="N154">
            <v>2063.7491276381802</v>
          </cell>
          <cell r="O154">
            <v>2063.7492960382401</v>
          </cell>
          <cell r="P154">
            <v>2063.7495682518902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26.4116161134673</v>
          </cell>
          <cell r="F155">
            <v>16.379920650330899</v>
          </cell>
          <cell r="G155">
            <v>5.5381561960963497</v>
          </cell>
          <cell r="H155">
            <v>4.8827101181273402</v>
          </cell>
          <cell r="I155">
            <v>0.140823342040448</v>
          </cell>
          <cell r="J155">
            <v>36.948725259674198</v>
          </cell>
          <cell r="K155">
            <v>37.6126094217638</v>
          </cell>
          <cell r="L155">
            <v>5.58222113793068E-3</v>
          </cell>
          <cell r="M155">
            <v>0.43400232069637101</v>
          </cell>
          <cell r="N155">
            <v>0.414233502583706</v>
          </cell>
          <cell r="O155">
            <v>0.33078571698176501</v>
          </cell>
          <cell r="P155">
            <v>0.56004585383280203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13.624240672644801</v>
          </cell>
          <cell r="F156">
            <v>8.0966845426040805</v>
          </cell>
          <cell r="G156">
            <v>12.811985539055099</v>
          </cell>
          <cell r="H156">
            <v>0.60568610242000098</v>
          </cell>
          <cell r="I156">
            <v>0.11728666117017</v>
          </cell>
          <cell r="J156">
            <v>4.6964503139935401E-2</v>
          </cell>
          <cell r="K156">
            <v>0.16959362313639501</v>
          </cell>
          <cell r="L156">
            <v>5.8608674060039202E-2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1522.1010821285599</v>
          </cell>
          <cell r="F157">
            <v>1408.0660463501199</v>
          </cell>
          <cell r="G157">
            <v>1586.6280008901999</v>
          </cell>
          <cell r="H157">
            <v>1586.01060492735</v>
          </cell>
          <cell r="I157">
            <v>1608.0323800906499</v>
          </cell>
          <cell r="J157">
            <v>1584.5269863777</v>
          </cell>
          <cell r="K157">
            <v>1340.6416799081701</v>
          </cell>
          <cell r="L157">
            <v>442.44223646395199</v>
          </cell>
          <cell r="M157">
            <v>224.36722523629999</v>
          </cell>
          <cell r="N157">
            <v>118.71366322035099</v>
          </cell>
          <cell r="O157">
            <v>76.094795868465397</v>
          </cell>
          <cell r="P157">
            <v>30.053133189738698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-5880.4869601508999</v>
          </cell>
          <cell r="I158">
            <v>-6411.6695981104904</v>
          </cell>
          <cell r="J158">
            <v>-5941.1136301819597</v>
          </cell>
          <cell r="K158">
            <v>-5470.5566421826197</v>
          </cell>
          <cell r="L158">
            <v>-5000</v>
          </cell>
          <cell r="M158">
            <v>-4603.9825734379001</v>
          </cell>
          <cell r="N158">
            <v>-4207.9650975228597</v>
          </cell>
          <cell r="O158">
            <v>-3874.6795871493</v>
          </cell>
          <cell r="P158">
            <v>-3541.3940096797301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2651.1881726153902</v>
          </cell>
          <cell r="F159">
            <v>2731.83052813005</v>
          </cell>
          <cell r="G159">
            <v>2762.2915150994399</v>
          </cell>
          <cell r="H159">
            <v>3005.4674981172798</v>
          </cell>
          <cell r="I159">
            <v>2926.18489788752</v>
          </cell>
          <cell r="J159">
            <v>2907.3733422628802</v>
          </cell>
          <cell r="K159">
            <v>2190.2376574886098</v>
          </cell>
          <cell r="L159">
            <v>809.49919032043499</v>
          </cell>
          <cell r="M159">
            <v>388.992701327833</v>
          </cell>
          <cell r="N159">
            <v>235.04538349135501</v>
          </cell>
          <cell r="O159">
            <v>230.93807109247399</v>
          </cell>
          <cell r="P159">
            <v>138.86156966159101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213.78047845854601</v>
          </cell>
          <cell r="F160">
            <v>180.86691321223799</v>
          </cell>
          <cell r="G160">
            <v>0.14159353094927599</v>
          </cell>
          <cell r="H160">
            <v>2.1781573083304698E-2</v>
          </cell>
          <cell r="I160">
            <v>1.5699207240439401E-2</v>
          </cell>
          <cell r="J160">
            <v>6.7339071279964205E-2</v>
          </cell>
          <cell r="K160">
            <v>5.3291114050946602E-2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-2.7687450592621E-3</v>
          </cell>
          <cell r="K161">
            <v>-3.7919351035619799E-3</v>
          </cell>
          <cell r="L161">
            <v>-1.9930667927360798E-2</v>
          </cell>
          <cell r="M161">
            <v>-2.00651168427145E-2</v>
          </cell>
          <cell r="N161">
            <v>-1.60005955398165E-2</v>
          </cell>
          <cell r="O161">
            <v>-1.7784296312843801E-2</v>
          </cell>
          <cell r="P161">
            <v>-2.19375134345349E-2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2267.7886561236401</v>
          </cell>
          <cell r="F162">
            <v>2009.4365586956999</v>
          </cell>
          <cell r="G162">
            <v>1921.72655901133</v>
          </cell>
          <cell r="H162">
            <v>1402.0567720752299</v>
          </cell>
          <cell r="I162">
            <v>1104.39160391323</v>
          </cell>
          <cell r="J162">
            <v>772.36213564460797</v>
          </cell>
          <cell r="K162">
            <v>350.65365505984698</v>
          </cell>
          <cell r="M162">
            <v>1.3901051929300299E-2</v>
          </cell>
          <cell r="N162">
            <v>1.50101868083857E-2</v>
          </cell>
          <cell r="O162">
            <v>1.32318894306828E-2</v>
          </cell>
          <cell r="P162">
            <v>2.52154524730996E-2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9.2700461656803395</v>
          </cell>
          <cell r="F163">
            <v>9.2700118526780297</v>
          </cell>
          <cell r="G163">
            <v>0.10860871037087599</v>
          </cell>
          <cell r="H163">
            <v>6.1879846493916903E-2</v>
          </cell>
          <cell r="I163">
            <v>2.2832038478822599E-2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-748.90868462836397</v>
          </cell>
          <cell r="K164">
            <v>-1051.8001190498801</v>
          </cell>
          <cell r="L164">
            <v>-1222.3412856790001</v>
          </cell>
          <cell r="M164">
            <v>-1222.07365953467</v>
          </cell>
          <cell r="N164">
            <v>-1222.3419276680499</v>
          </cell>
          <cell r="O164">
            <v>-1216.9641366625499</v>
          </cell>
          <cell r="P164">
            <v>-1222.3424472934801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4514.4827230382198</v>
          </cell>
          <cell r="F165">
            <v>3846.5255802286201</v>
          </cell>
          <cell r="G165">
            <v>3739.3919015956199</v>
          </cell>
          <cell r="H165">
            <v>3096.4489347860199</v>
          </cell>
          <cell r="I165">
            <v>1588.5879856483</v>
          </cell>
          <cell r="J165">
            <v>823.43065269501301</v>
          </cell>
          <cell r="K165">
            <v>353.32108236662901</v>
          </cell>
          <cell r="M165">
            <v>1.3655744517097499E-2</v>
          </cell>
          <cell r="N165">
            <v>1.48806146659121E-2</v>
          </cell>
          <cell r="O165">
            <v>1.30396207149E-2</v>
          </cell>
          <cell r="P165">
            <v>2.4680622543917199E-2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5886.1110108686898</v>
          </cell>
          <cell r="F166">
            <v>5605.5620954257902</v>
          </cell>
          <cell r="G166">
            <v>5846.7450389304604</v>
          </cell>
          <cell r="H166">
            <v>3577.6235377961598</v>
          </cell>
          <cell r="I166">
            <v>1606.9184789077201</v>
          </cell>
          <cell r="J166">
            <v>751.84116662957399</v>
          </cell>
          <cell r="K166">
            <v>410.38765166671999</v>
          </cell>
          <cell r="L166">
            <v>20.2772754506544</v>
          </cell>
          <cell r="M166">
            <v>16.888661641435</v>
          </cell>
          <cell r="N166">
            <v>15.1890313139975</v>
          </cell>
          <cell r="O166">
            <v>13.8550189421022</v>
          </cell>
          <cell r="P166">
            <v>11.964525288575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-8.31750141079734E-2</v>
          </cell>
          <cell r="K167">
            <v>-20.304807769225999</v>
          </cell>
          <cell r="L167">
            <v>-163.77454806421599</v>
          </cell>
          <cell r="M167">
            <v>-186.71241750496301</v>
          </cell>
          <cell r="N167">
            <v>-190.484323365206</v>
          </cell>
          <cell r="O167">
            <v>-190.480926411811</v>
          </cell>
          <cell r="P167">
            <v>-190.38538800596501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-3.4229164592413999E-2</v>
          </cell>
          <cell r="K168">
            <v>-882.489618241519</v>
          </cell>
          <cell r="L168">
            <v>-1031.87721357996</v>
          </cell>
          <cell r="M168">
            <v>-1031.87856284947</v>
          </cell>
          <cell r="N168">
            <v>-1031.87974848151</v>
          </cell>
          <cell r="O168">
            <v>-1031.8801096544701</v>
          </cell>
          <cell r="P168">
            <v>-1031.88086277051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1068.12830446457</v>
          </cell>
          <cell r="F169">
            <v>1094.4819924506801</v>
          </cell>
          <cell r="G169">
            <v>1024.6412040011901</v>
          </cell>
          <cell r="H169">
            <v>1013.19793639624</v>
          </cell>
          <cell r="I169">
            <v>1001.75482410718</v>
          </cell>
          <cell r="J169">
            <v>996.69831571743703</v>
          </cell>
          <cell r="K169">
            <v>991.64175775751903</v>
          </cell>
          <cell r="L169">
            <v>986.58522234252302</v>
          </cell>
          <cell r="M169">
            <v>986.58516073920998</v>
          </cell>
          <cell r="N169">
            <v>986.58519537734503</v>
          </cell>
          <cell r="O169">
            <v>986.58518956668195</v>
          </cell>
          <cell r="P169">
            <v>986.58527605195195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-361.037399752341</v>
          </cell>
          <cell r="M170">
            <v>-780.75669638631598</v>
          </cell>
          <cell r="N170">
            <v>-846.53900017352601</v>
          </cell>
          <cell r="O170">
            <v>-952.85492522743596</v>
          </cell>
          <cell r="P170">
            <v>-1015.65076106591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-1.54958583777244E-2</v>
          </cell>
          <cell r="K171">
            <v>-2.1419143967521301E-2</v>
          </cell>
          <cell r="L171">
            <v>-4.9364252461976302E-2</v>
          </cell>
          <cell r="M171">
            <v>-5.2293942647455398E-2</v>
          </cell>
          <cell r="N171">
            <v>-4.90233781748119E-2</v>
          </cell>
          <cell r="O171">
            <v>-4.9352330510640197E-2</v>
          </cell>
          <cell r="P171">
            <v>-7.5598118360246006E-2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-7.39054788850293E-3</v>
          </cell>
          <cell r="M172">
            <v>-8.2328480069423903E-3</v>
          </cell>
          <cell r="N172">
            <v>-7.6516681738535699E-3</v>
          </cell>
          <cell r="O172">
            <v>-9.3164296302706597E-3</v>
          </cell>
          <cell r="P172">
            <v>-1.3247476353176199E-2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-1.1714417104722701E-3</v>
          </cell>
          <cell r="K173">
            <v>-1.3437994592366801E-3</v>
          </cell>
          <cell r="L173">
            <v>-3.1852225622784301E-3</v>
          </cell>
          <cell r="M173">
            <v>-1.4743297226907E-3</v>
          </cell>
          <cell r="N173">
            <v>-3.7491159242565501E-3</v>
          </cell>
          <cell r="O173">
            <v>-1.9633915874240201E-3</v>
          </cell>
          <cell r="P173">
            <v>-6.4832736636923401E-3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80.714622754505399</v>
          </cell>
          <cell r="F174">
            <v>102.298740769261</v>
          </cell>
          <cell r="G174">
            <v>134.542993961262</v>
          </cell>
          <cell r="H174">
            <v>186.41020400553899</v>
          </cell>
          <cell r="I174">
            <v>172.457008631419</v>
          </cell>
          <cell r="J174">
            <v>156.66691775186399</v>
          </cell>
          <cell r="K174">
            <v>140.76301993065599</v>
          </cell>
          <cell r="L174">
            <v>2.77101511858226E-5</v>
          </cell>
          <cell r="M174">
            <v>1.7108526118771498E-2</v>
          </cell>
          <cell r="N174">
            <v>2.0134074387812902E-2</v>
          </cell>
          <cell r="O174">
            <v>1.7772153464076099E-2</v>
          </cell>
          <cell r="P174">
            <v>3.4172381784705198E-2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2101.6311569972099</v>
          </cell>
          <cell r="F175">
            <v>1744.2686372344999</v>
          </cell>
          <cell r="G175">
            <v>1830.99874153868</v>
          </cell>
          <cell r="H175">
            <v>1355.1489513786</v>
          </cell>
          <cell r="I175">
            <v>637.63651766230998</v>
          </cell>
          <cell r="J175">
            <v>627.56630534820897</v>
          </cell>
          <cell r="K175">
            <v>458.593463495869</v>
          </cell>
          <cell r="L175">
            <v>117.332796441715</v>
          </cell>
          <cell r="M175">
            <v>7.8214369666675196</v>
          </cell>
          <cell r="N175">
            <v>2.9455494764907501E-2</v>
          </cell>
          <cell r="O175">
            <v>1.3812092318793601E-2</v>
          </cell>
          <cell r="P175">
            <v>6.3909829772849803E-3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-3.1281848306832999E-3</v>
          </cell>
          <cell r="K176">
            <v>-5.31905831885548E-3</v>
          </cell>
          <cell r="L176">
            <v>-402.744278114368</v>
          </cell>
          <cell r="M176">
            <v>-561.894581995198</v>
          </cell>
          <cell r="N176">
            <v>-1672.62450396742</v>
          </cell>
          <cell r="O176">
            <v>-2292.7735383755999</v>
          </cell>
          <cell r="P176">
            <v>-2882.1479728642398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-1.14020388699022E-2</v>
          </cell>
          <cell r="K177">
            <v>-1.5772433399753101E-2</v>
          </cell>
          <cell r="L177">
            <v>-604.34642089720398</v>
          </cell>
          <cell r="M177">
            <v>-657.08792733778603</v>
          </cell>
          <cell r="N177">
            <v>-604.36660841420598</v>
          </cell>
          <cell r="O177">
            <v>-657.046412248514</v>
          </cell>
          <cell r="P177">
            <v>-692.91093260344996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2266.2744655790302</v>
          </cell>
          <cell r="F178">
            <v>2235.40320035581</v>
          </cell>
          <cell r="G178">
            <v>2268.7805380529799</v>
          </cell>
          <cell r="H178">
            <v>2238.5108250164299</v>
          </cell>
          <cell r="I178">
            <v>2240.4529776814702</v>
          </cell>
          <cell r="J178">
            <v>2288.75886096473</v>
          </cell>
          <cell r="K178">
            <v>2291.74429395982</v>
          </cell>
          <cell r="L178">
            <v>2317.3899065038599</v>
          </cell>
          <cell r="M178">
            <v>2317.3896204255798</v>
          </cell>
          <cell r="N178">
            <v>2317.3897500063799</v>
          </cell>
          <cell r="O178">
            <v>2317.38965409106</v>
          </cell>
          <cell r="P178">
            <v>2317.3898160837098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44198.002437242503</v>
          </cell>
          <cell r="F179">
            <v>41427.989585467898</v>
          </cell>
          <cell r="G179">
            <v>39540.282917505901</v>
          </cell>
          <cell r="H179">
            <v>27528.914516512399</v>
          </cell>
          <cell r="I179">
            <v>19270.2420938635</v>
          </cell>
          <cell r="J179">
            <v>13970.922217085899</v>
          </cell>
          <cell r="K179">
            <v>6985.4611085429497</v>
          </cell>
          <cell r="L179">
            <v>5.8588161550746001E-4</v>
          </cell>
          <cell r="M179">
            <v>-1000.00001441848</v>
          </cell>
          <cell r="N179">
            <v>-1999.9997638049299</v>
          </cell>
          <cell r="O179">
            <v>-2500</v>
          </cell>
          <cell r="P179">
            <v>-2999.9999278986902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-0.117153463182535</v>
          </cell>
          <cell r="I180">
            <v>-0.23636155137572801</v>
          </cell>
          <cell r="J180">
            <v>-0.39533416206339</v>
          </cell>
          <cell r="K180">
            <v>-0.43933069810182102</v>
          </cell>
          <cell r="L180">
            <v>-1.5846023241798699</v>
          </cell>
          <cell r="M180">
            <v>-1.23607460085978</v>
          </cell>
          <cell r="N180">
            <v>-1.53960187986077</v>
          </cell>
          <cell r="O180">
            <v>-1.39916609846875</v>
          </cell>
          <cell r="P180">
            <v>-1.45789451797198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J181">
            <v>988.74797162770744</v>
          </cell>
          <cell r="K181">
            <v>4813.9547739203945</v>
          </cell>
          <cell r="L181">
            <v>6307.1974375530244</v>
          </cell>
          <cell r="M181">
            <v>6307.1986839706278</v>
          </cell>
          <cell r="N181">
            <v>6307.1986997278609</v>
          </cell>
          <cell r="O181">
            <v>6307.1989307128815</v>
          </cell>
          <cell r="P181">
            <v>6307.1992373688581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J182">
            <v>988.74797162770744</v>
          </cell>
          <cell r="K182">
            <v>4813.9547739203945</v>
          </cell>
          <cell r="L182">
            <v>6307.1974375530244</v>
          </cell>
          <cell r="M182">
            <v>6307.1986839706278</v>
          </cell>
          <cell r="N182">
            <v>6307.1986997278609</v>
          </cell>
          <cell r="O182">
            <v>6307.1989307128815</v>
          </cell>
          <cell r="P182">
            <v>6307.1992373688581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-60.34637213578975</v>
          </cell>
          <cell r="K183">
            <v>11.129497620710355</v>
          </cell>
          <cell r="L183">
            <v>10.42169691965249</v>
          </cell>
          <cell r="M183">
            <v>-2.2385426458002056</v>
          </cell>
          <cell r="N183">
            <v>-15.214868329334635</v>
          </cell>
          <cell r="O183">
            <v>-22.409826935537545</v>
          </cell>
          <cell r="P183">
            <v>-30.198665301294042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833.33377517596603</v>
          </cell>
          <cell r="K184">
            <v>70.828342222571862</v>
          </cell>
          <cell r="L184">
            <v>436.53359781301435</v>
          </cell>
          <cell r="M184">
            <v>1056.2726950697504</v>
          </cell>
          <cell r="N184">
            <v>2163.0542759587152</v>
          </cell>
          <cell r="O184">
            <v>2897.4548305826556</v>
          </cell>
          <cell r="P184">
            <v>3555.9743327191063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833.33377517596603</v>
          </cell>
          <cell r="K185">
            <v>70.828342222571862</v>
          </cell>
          <cell r="L185">
            <v>436.53359781301435</v>
          </cell>
          <cell r="M185">
            <v>1056.2726950697504</v>
          </cell>
          <cell r="N185">
            <v>2163.0542759587152</v>
          </cell>
          <cell r="O185">
            <v>2897.4548305826556</v>
          </cell>
          <cell r="P185">
            <v>3555.9743327191063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6491.8097463134363</v>
          </cell>
          <cell r="F186">
            <v>6111.38562781159</v>
          </cell>
          <cell r="G186">
            <v>5573.7300835585193</v>
          </cell>
          <cell r="H186">
            <v>4891.1776698301437</v>
          </cell>
          <cell r="I186">
            <v>4029.6387410397861</v>
          </cell>
          <cell r="J186">
            <v>3861.6220669773015</v>
          </cell>
          <cell r="K186">
            <v>3548.1235593020565</v>
          </cell>
          <cell r="L186">
            <v>3167.6963826756414</v>
          </cell>
          <cell r="M186">
            <v>3058.1928303065533</v>
          </cell>
          <cell r="N186">
            <v>3050.3959898627622</v>
          </cell>
          <cell r="O186">
            <v>3050.3827470423125</v>
          </cell>
          <cell r="P186">
            <v>3050.3582975282397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7174.9409418192918</v>
          </cell>
          <cell r="F187">
            <v>6587.6261202113446</v>
          </cell>
          <cell r="G187">
            <v>6501.7920254054225</v>
          </cell>
          <cell r="H187">
            <v>6101.9783127497985</v>
          </cell>
          <cell r="I187">
            <v>4514.7957155742988</v>
          </cell>
          <cell r="J187">
            <v>3730.8039949578952</v>
          </cell>
          <cell r="K187">
            <v>2543.5587398552398</v>
          </cell>
          <cell r="L187">
            <v>809.49925334513921</v>
          </cell>
          <cell r="M187">
            <v>389.00635707235023</v>
          </cell>
          <cell r="N187">
            <v>235.06026410602081</v>
          </cell>
          <cell r="O187">
            <v>230.95111071318837</v>
          </cell>
          <cell r="P187">
            <v>138.88625028413458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14668.258461095464</v>
          </cell>
          <cell r="F188">
            <v>13915.279414228833</v>
          </cell>
          <cell r="G188">
            <v>13010.414014387154</v>
          </cell>
          <cell r="H188">
            <v>8393.5564029616544</v>
          </cell>
          <cell r="I188">
            <v>4468.3543938401299</v>
          </cell>
          <cell r="J188">
            <v>2727.7137232256687</v>
          </cell>
          <cell r="K188">
            <v>1384.1831446049266</v>
          </cell>
          <cell r="L188">
            <v>20.391538696755298</v>
          </cell>
          <cell r="M188">
            <v>16.958636834545654</v>
          </cell>
          <cell r="N188">
            <v>15.269289556886692</v>
          </cell>
          <cell r="O188">
            <v>13.928629569025629</v>
          </cell>
          <cell r="P188">
            <v>12.107167224204771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2603.3294317016093</v>
          </cell>
          <cell r="F189">
            <v>2378.5275244077866</v>
          </cell>
          <cell r="G189">
            <v>2380.2731023257361</v>
          </cell>
          <cell r="H189">
            <v>2243.3935351345558</v>
          </cell>
          <cell r="I189">
            <v>2240.5938010235072</v>
          </cell>
          <cell r="J189">
            <v>2325.7075862244042</v>
          </cell>
          <cell r="K189">
            <v>2329.3569033815897</v>
          </cell>
          <cell r="L189">
            <v>2317.3954887250006</v>
          </cell>
          <cell r="M189">
            <v>2317.8236227462735</v>
          </cell>
          <cell r="N189">
            <v>2317.8039835089594</v>
          </cell>
          <cell r="O189">
            <v>2317.7204398080453</v>
          </cell>
          <cell r="P189">
            <v>2317.9498619375481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3789.8897382521982</v>
          </cell>
          <cell r="F190">
            <v>3417.5026050458187</v>
          </cell>
          <cell r="G190">
            <v>3508.3545599015365</v>
          </cell>
          <cell r="H190">
            <v>2988.0673770025764</v>
          </cell>
          <cell r="I190">
            <v>2712.4239840038795</v>
          </cell>
          <cell r="J190">
            <v>2356.8891220223031</v>
          </cell>
          <cell r="K190">
            <v>1691.2953349680181</v>
          </cell>
          <cell r="L190">
            <v>442.44229505033064</v>
          </cell>
          <cell r="M190">
            <v>224.38112628822932</v>
          </cell>
          <cell r="N190">
            <v>118.72867340715973</v>
          </cell>
          <cell r="O190">
            <v>76.10802775789611</v>
          </cell>
          <cell r="P190">
            <v>30.078348642211871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2603.3294317016093</v>
          </cell>
          <cell r="F191">
            <v>2378.5275244077866</v>
          </cell>
          <cell r="G191">
            <v>2380.2731023257361</v>
          </cell>
          <cell r="H191">
            <v>2243.3935351345558</v>
          </cell>
          <cell r="I191">
            <v>2240.5938010235072</v>
          </cell>
          <cell r="J191">
            <v>1233.610253438444</v>
          </cell>
          <cell r="K191">
            <v>79.890503867888683</v>
          </cell>
          <cell r="L191">
            <v>-75.924578875387908</v>
          </cell>
          <cell r="M191">
            <v>-99.206598147824209</v>
          </cell>
          <cell r="N191">
            <v>-103.33957108281817</v>
          </cell>
          <cell r="O191">
            <v>-103.40848069998908</v>
          </cell>
          <cell r="P191">
            <v>-103.21338523930169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-3.0700310274363603E-2</v>
          </cell>
          <cell r="K192">
            <v>-4.1213441565979239E-2</v>
          </cell>
          <cell r="L192">
            <v>-965.46387740126158</v>
          </cell>
          <cell r="M192">
            <v>-1437.9268028419735</v>
          </cell>
          <cell r="N192">
            <v>-1450.9851040827848</v>
          </cell>
          <cell r="O192">
            <v>-1609.9807338663595</v>
          </cell>
          <cell r="P192">
            <v>-1708.6789029679455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6491.8097463134363</v>
          </cell>
          <cell r="F193">
            <v>6111.3856278115918</v>
          </cell>
          <cell r="G193">
            <v>5573.7300835585193</v>
          </cell>
          <cell r="H193">
            <v>4891.1786872205566</v>
          </cell>
          <cell r="I193">
            <v>4029.6217972349118</v>
          </cell>
          <cell r="J193">
            <v>3091.9292029344278</v>
          </cell>
          <cell r="K193">
            <v>864.9701008383006</v>
          </cell>
          <cell r="L193">
            <v>160.42153057814855</v>
          </cell>
          <cell r="M193">
            <v>61.276922610119684</v>
          </cell>
          <cell r="N193">
            <v>54.475912689934653</v>
          </cell>
          <cell r="O193">
            <v>48.470691526430542</v>
          </cell>
          <cell r="P193">
            <v>43.019929402254029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43823.367497197032</v>
          </cell>
          <cell r="F194">
            <v>40900.234443924768</v>
          </cell>
          <cell r="G194">
            <v>38928.566971462627</v>
          </cell>
          <cell r="H194">
            <v>31752.745520033837</v>
          </cell>
          <cell r="I194">
            <v>24236.022233740019</v>
          </cell>
          <cell r="J194">
            <v>19328.245249470176</v>
          </cell>
          <cell r="K194">
            <v>12441.337073376453</v>
          </cell>
          <cell r="L194">
            <v>5876.4580327943604</v>
          </cell>
          <cell r="M194">
            <v>4530.5060948682776</v>
          </cell>
          <cell r="N194">
            <v>4237.4094379661174</v>
          </cell>
          <cell r="O194">
            <v>4024.1724318505499</v>
          </cell>
          <cell r="P194">
            <v>3780.5075668113473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K196">
            <v>3.5018476991457999E-5</v>
          </cell>
          <cell r="L196">
            <v>9.94584138776033E-5</v>
          </cell>
          <cell r="M196">
            <v>5.6750868456211598E-5</v>
          </cell>
          <cell r="N196">
            <v>1.5319499070053799E-4</v>
          </cell>
          <cell r="O196">
            <v>1.66662718116365E-4</v>
          </cell>
          <cell r="P196">
            <v>6.1506408854098197E-4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J197">
            <v>988.74797162770994</v>
          </cell>
          <cell r="K197">
            <v>4813.9547739204099</v>
          </cell>
          <cell r="L197">
            <v>6307.1974375530399</v>
          </cell>
          <cell r="M197">
            <v>6307.1986839706296</v>
          </cell>
          <cell r="N197">
            <v>6307.19869972787</v>
          </cell>
          <cell r="O197">
            <v>6307.1989307128797</v>
          </cell>
          <cell r="P197">
            <v>6307.1992373688599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K198">
            <v>-6.9406171324129605E-7</v>
          </cell>
          <cell r="L198">
            <v>1.8439676294442899E-2</v>
          </cell>
          <cell r="M198">
            <v>4.0377834727376598E-2</v>
          </cell>
          <cell r="N198">
            <v>6.8254370929387506E-2</v>
          </cell>
          <cell r="O198">
            <v>9.6808772591482406E-2</v>
          </cell>
          <cell r="P198">
            <v>0.126006472780643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2093.6571845403214</v>
          </cell>
          <cell r="I199">
            <v>2085.535112588424</v>
          </cell>
          <cell r="J199">
            <v>2077.4147160205171</v>
          </cell>
          <cell r="K199">
            <v>2070.581308907389</v>
          </cell>
          <cell r="L199">
            <v>2063.7490909824578</v>
          </cell>
          <cell r="M199">
            <v>2063.7494860786082</v>
          </cell>
          <cell r="N199">
            <v>2063.7491276381825</v>
          </cell>
          <cell r="O199">
            <v>2063.7492960382447</v>
          </cell>
          <cell r="P199">
            <v>2063.7495682518888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2093.6571845403214</v>
          </cell>
          <cell r="I200">
            <v>2085.535112588424</v>
          </cell>
          <cell r="J200">
            <v>2077.4147160205171</v>
          </cell>
          <cell r="K200">
            <v>2070.581308907389</v>
          </cell>
          <cell r="L200">
            <v>2063.7490909824578</v>
          </cell>
          <cell r="M200">
            <v>2063.7494860786082</v>
          </cell>
          <cell r="N200">
            <v>2063.7491276381825</v>
          </cell>
          <cell r="O200">
            <v>2063.7492960382447</v>
          </cell>
          <cell r="P200">
            <v>2063.7495682518888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611.19100338878195</v>
          </cell>
          <cell r="K201">
            <v>1172.5975767810901</v>
          </cell>
          <cell r="L201">
            <v>1207.99911348451</v>
          </cell>
          <cell r="M201">
            <v>1207.9991305414001</v>
          </cell>
          <cell r="N201">
            <v>1207.9990615781301</v>
          </cell>
          <cell r="O201">
            <v>1207.99897969772</v>
          </cell>
          <cell r="P201">
            <v>1207.9990526639799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5.3157832978249103E-4</v>
          </cell>
          <cell r="L202">
            <v>2.4399218638757401E-2</v>
          </cell>
          <cell r="M202">
            <v>0.88961445860499699</v>
          </cell>
          <cell r="N202">
            <v>1.2875244331088</v>
          </cell>
          <cell r="O202">
            <v>1.27351442747512</v>
          </cell>
          <cell r="P202">
            <v>1.43193853326267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591.09807331044499</v>
          </cell>
          <cell r="K203">
            <v>1269.4700279123199</v>
          </cell>
          <cell r="L203">
            <v>1223.15848689832</v>
          </cell>
          <cell r="M203">
            <v>1223.1584524771199</v>
          </cell>
          <cell r="N203">
            <v>1223.15849888804</v>
          </cell>
          <cell r="O203">
            <v>1223.1583513679</v>
          </cell>
          <cell r="P203">
            <v>1223.15848577418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114.383492542498</v>
          </cell>
          <cell r="F204">
            <v>126.292521706771</v>
          </cell>
          <cell r="G204">
            <v>131.05826646401599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2843.2556729776802</v>
          </cell>
          <cell r="F205">
            <v>2574.9226021930699</v>
          </cell>
          <cell r="G205">
            <v>2593.4755962841</v>
          </cell>
          <cell r="H205">
            <v>2556.37839739022</v>
          </cell>
          <cell r="I205">
            <v>2535.9315410462</v>
          </cell>
          <cell r="J205">
            <v>1946.1898144520201</v>
          </cell>
          <cell r="K205">
            <v>979.21647800926303</v>
          </cell>
          <cell r="L205">
            <v>995.53772396321699</v>
          </cell>
          <cell r="M205">
            <v>995.53779821832302</v>
          </cell>
          <cell r="N205">
            <v>995.53757435821001</v>
          </cell>
          <cell r="O205">
            <v>995.53755269667204</v>
          </cell>
          <cell r="P205">
            <v>995.537822169685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207.15554028036399</v>
          </cell>
          <cell r="F206">
            <v>4.9909509257118498E-2</v>
          </cell>
          <cell r="G206">
            <v>0.280475026294917</v>
          </cell>
          <cell r="M206">
            <v>4.03047420628346E-3</v>
          </cell>
          <cell r="N206">
            <v>6.2795608783568196E-3</v>
          </cell>
          <cell r="O206">
            <v>5.4889135141049901E-3</v>
          </cell>
          <cell r="P206">
            <v>1.13144524804088E-2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1689.29325818038</v>
          </cell>
          <cell r="F207">
            <v>1895.8839639755099</v>
          </cell>
          <cell r="G207">
            <v>1944.08558628574</v>
          </cell>
          <cell r="H207">
            <v>1920.64319394219</v>
          </cell>
          <cell r="I207">
            <v>1944.97447569617</v>
          </cell>
          <cell r="J207">
            <v>1429.0398599718201</v>
          </cell>
          <cell r="K207">
            <v>1162.2054682098501</v>
          </cell>
          <cell r="L207">
            <v>1208.08504807638</v>
          </cell>
          <cell r="M207">
            <v>1208.0848714737799</v>
          </cell>
          <cell r="N207">
            <v>1208.08503548508</v>
          </cell>
          <cell r="O207">
            <v>1208.08488567733</v>
          </cell>
          <cell r="P207">
            <v>1208.0849334489301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5.6331681020121505E-4</v>
          </cell>
          <cell r="K208">
            <v>5.1340868371437497E-4</v>
          </cell>
          <cell r="L208">
            <v>2.4509608631759699E-2</v>
          </cell>
          <cell r="M208">
            <v>9.1200324812378594E-2</v>
          </cell>
          <cell r="N208">
            <v>0.12854554009590599</v>
          </cell>
          <cell r="O208">
            <v>0.13609779113909901</v>
          </cell>
          <cell r="P208">
            <v>0.22492251257014101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15.8764090108864</v>
          </cell>
          <cell r="F209">
            <v>16.0307205529556</v>
          </cell>
          <cell r="G209">
            <v>4.5400234754076401</v>
          </cell>
          <cell r="H209">
            <v>4.5737264365929704</v>
          </cell>
          <cell r="I209">
            <v>3.3345903406634798E-2</v>
          </cell>
          <cell r="J209">
            <v>6.8802029350899198E-3</v>
          </cell>
          <cell r="K209">
            <v>1.0199176349400501E-2</v>
          </cell>
          <cell r="L209">
            <v>3.7434280135462301E-3</v>
          </cell>
          <cell r="M209">
            <v>9.0537300559194399E-5</v>
          </cell>
          <cell r="N209">
            <v>3.48172143038975E-6</v>
          </cell>
          <cell r="O209">
            <v>7.6931523928202403E-5</v>
          </cell>
          <cell r="P209">
            <v>1.32268144163477E-5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8.6461289922838098</v>
          </cell>
          <cell r="F210">
            <v>3.4684347509537097E-2</v>
          </cell>
          <cell r="G210">
            <v>0.43941655351689701</v>
          </cell>
          <cell r="H210">
            <v>7.2155536535293205E-2</v>
          </cell>
          <cell r="I210">
            <v>4.4746321128745999E-2</v>
          </cell>
          <cell r="J210">
            <v>36.0382316768005</v>
          </cell>
          <cell r="K210">
            <v>36.717884387944103</v>
          </cell>
          <cell r="L210">
            <v>1.2455938548238601E-3</v>
          </cell>
          <cell r="M210">
            <v>0.38943206262590802</v>
          </cell>
          <cell r="N210">
            <v>0.36504786099768799</v>
          </cell>
          <cell r="O210">
            <v>0.28510919678497298</v>
          </cell>
          <cell r="P210">
            <v>0.49818096479664198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4.2639152919908302E-4</v>
          </cell>
          <cell r="K211">
            <v>2.20645680705736E-4</v>
          </cell>
          <cell r="L211">
            <v>0.38339339074302797</v>
          </cell>
          <cell r="M211">
            <v>0.27359030176477001</v>
          </cell>
          <cell r="N211">
            <v>0.19758932958263301</v>
          </cell>
          <cell r="O211">
            <v>0.20863059662555999</v>
          </cell>
          <cell r="P211">
            <v>0.34322417938383798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1.4479733412259701</v>
          </cell>
          <cell r="F212">
            <v>4.1091862990796597E-2</v>
          </cell>
          <cell r="G212">
            <v>0.46635961296508799</v>
          </cell>
          <cell r="H212">
            <v>0.15531486432925101</v>
          </cell>
          <cell r="I212">
            <v>6.0427777499880903E-2</v>
          </cell>
          <cell r="J212">
            <v>0.28656954565870502</v>
          </cell>
          <cell r="K212">
            <v>0.25715778180433702</v>
          </cell>
          <cell r="L212">
            <v>1.03086794970215E-3</v>
          </cell>
          <cell r="M212">
            <v>3.7177439694244599E-2</v>
          </cell>
          <cell r="N212">
            <v>4.2185667362308603E-2</v>
          </cell>
          <cell r="O212">
            <v>4.0186937443967202E-2</v>
          </cell>
          <cell r="P212">
            <v>5.2576495011832501E-2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4880.0584753253097</v>
          </cell>
          <cell r="F213">
            <v>4613.2554941480703</v>
          </cell>
          <cell r="G213">
            <v>4674.3457237020402</v>
          </cell>
          <cell r="H213">
            <v>4481.8227881698704</v>
          </cell>
          <cell r="I213">
            <v>4481.0445367443999</v>
          </cell>
          <cell r="J213">
            <v>4613.8514222568001</v>
          </cell>
          <cell r="K213">
            <v>4620.4760578913101</v>
          </cell>
          <cell r="L213">
            <v>4635.2186945302701</v>
          </cell>
          <cell r="M213">
            <v>4636.4653883096398</v>
          </cell>
          <cell r="N213">
            <v>4636.80734618321</v>
          </cell>
          <cell r="O213">
            <v>4636.7288742341298</v>
          </cell>
          <cell r="P213">
            <v>4637.34246442109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108.165991988206</v>
          </cell>
          <cell r="F214">
            <v>45.064761577852302</v>
          </cell>
          <cell r="G214">
            <v>8.0113930117202301</v>
          </cell>
          <cell r="H214">
            <v>49.014081488677903</v>
          </cell>
          <cell r="I214">
            <v>26.875371408184201</v>
          </cell>
          <cell r="J214">
            <v>104.563769110403</v>
          </cell>
          <cell r="K214">
            <v>60.232370893312499</v>
          </cell>
          <cell r="L214">
            <v>66.924726749776298</v>
          </cell>
          <cell r="M214">
            <v>49.186990222778903</v>
          </cell>
          <cell r="N214">
            <v>46.7082386750495</v>
          </cell>
          <cell r="O214">
            <v>66.804840784334999</v>
          </cell>
          <cell r="P214">
            <v>66.798811671174803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2005.1531785034299</v>
          </cell>
          <cell r="F215">
            <v>1693.6504404304001</v>
          </cell>
          <cell r="G215">
            <v>1948.0053936443801</v>
          </cell>
          <cell r="H215">
            <v>1458.97520424042</v>
          </cell>
          <cell r="I215">
            <v>765.82552695345601</v>
          </cell>
          <cell r="J215">
            <v>612.25378392504297</v>
          </cell>
          <cell r="K215">
            <v>451.317617527415</v>
          </cell>
          <cell r="L215">
            <v>161.610699906001</v>
          </cell>
          <cell r="M215">
            <v>83.512277031122295</v>
          </cell>
          <cell r="N215">
            <v>80.198008745720102</v>
          </cell>
          <cell r="O215">
            <v>47.075176638700199</v>
          </cell>
          <cell r="P215">
            <v>47.145489794011397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26.949973166998301</v>
          </cell>
          <cell r="K216">
            <v>939.39211319933599</v>
          </cell>
          <cell r="L216">
            <v>986.38084277814903</v>
          </cell>
          <cell r="M216">
            <v>986.38595173667397</v>
          </cell>
          <cell r="N216">
            <v>986.45828257643996</v>
          </cell>
          <cell r="O216">
            <v>986.390903633824</v>
          </cell>
          <cell r="P216">
            <v>986.51100018562397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655.768178783812</v>
          </cell>
          <cell r="F217">
            <v>597.31860373139602</v>
          </cell>
          <cell r="G217">
            <v>589.70329151584099</v>
          </cell>
          <cell r="H217">
            <v>478.83723991729101</v>
          </cell>
          <cell r="I217">
            <v>356.39822753568899</v>
          </cell>
          <cell r="J217">
            <v>261.88275141242798</v>
          </cell>
          <cell r="K217">
            <v>131.48921530829099</v>
          </cell>
          <cell r="L217">
            <v>104.73838668830101</v>
          </cell>
          <cell r="M217">
            <v>103.810586120784</v>
          </cell>
          <cell r="N217">
            <v>103.809877257048</v>
          </cell>
          <cell r="O217">
            <v>56.977459708330699</v>
          </cell>
          <cell r="P217">
            <v>56.976939079257903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0.20471425361075701</v>
          </cell>
          <cell r="K218">
            <v>38.417483740677298</v>
          </cell>
          <cell r="L218">
            <v>42.739143314893397</v>
          </cell>
          <cell r="M218">
            <v>31.4370417180209</v>
          </cell>
          <cell r="N218">
            <v>29.913159018428701</v>
          </cell>
          <cell r="O218">
            <v>42.9263352362549</v>
          </cell>
          <cell r="P218">
            <v>42.862328779329701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H219">
            <v>2.65711531306187E-2</v>
          </cell>
          <cell r="I219">
            <v>3.6908714636453399E-2</v>
          </cell>
          <cell r="J219">
            <v>0.38881708937474602</v>
          </cell>
          <cell r="K219">
            <v>0.29988043172805101</v>
          </cell>
          <cell r="L219">
            <v>8.1835053492628596E-2</v>
          </cell>
          <cell r="M219">
            <v>0.12180053039652</v>
          </cell>
          <cell r="N219">
            <v>8.3698853237997306E-2</v>
          </cell>
          <cell r="O219">
            <v>8.0156091970158994E-2</v>
          </cell>
          <cell r="P219">
            <v>7.5589537635141396E-2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330.01223548099102</v>
          </cell>
          <cell r="F220">
            <v>321.179269327871</v>
          </cell>
          <cell r="G220">
            <v>13.4479753266416</v>
          </cell>
          <cell r="H220">
            <v>2.0449226403011701E-2</v>
          </cell>
          <cell r="I220">
            <v>1.2838646654187E-2</v>
          </cell>
          <cell r="J220">
            <v>6.1841989616415002E-2</v>
          </cell>
          <cell r="K220">
            <v>4.8459632272071597E-2</v>
          </cell>
          <cell r="L220">
            <v>2.9214182010975701E-2</v>
          </cell>
          <cell r="M220">
            <v>2.44004260816836E-2</v>
          </cell>
          <cell r="N220">
            <v>2.31663882304891E-2</v>
          </cell>
          <cell r="O220">
            <v>2.4861627706948799E-2</v>
          </cell>
          <cell r="P220">
            <v>1.2688146449761401E-2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21.6369789240775</v>
          </cell>
          <cell r="F221">
            <v>51.241861540648898</v>
          </cell>
          <cell r="G221">
            <v>2.4727381510302102</v>
          </cell>
          <cell r="H221">
            <v>47.865966176144802</v>
          </cell>
          <cell r="I221">
            <v>47.935610236999203</v>
          </cell>
          <cell r="M221">
            <v>0.94028217432324201</v>
          </cell>
          <cell r="N221">
            <v>0.93776685542012495</v>
          </cell>
          <cell r="O221">
            <v>47.770731554664401</v>
          </cell>
          <cell r="P221">
            <v>47.766279285336402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723.65825967703404</v>
          </cell>
          <cell r="F222">
            <v>749.83754944271197</v>
          </cell>
          <cell r="G222">
            <v>520.44711800013897</v>
          </cell>
          <cell r="H222">
            <v>514.63446755407995</v>
          </cell>
          <cell r="I222">
            <v>508.822512708136</v>
          </cell>
          <cell r="J222">
            <v>506.25441396277603</v>
          </cell>
          <cell r="K222">
            <v>51.977577438670501</v>
          </cell>
          <cell r="L222">
            <v>7.41114096729521E-2</v>
          </cell>
          <cell r="M222">
            <v>7.9997788125055397E-2</v>
          </cell>
          <cell r="N222">
            <v>4.26295989716503E-2</v>
          </cell>
          <cell r="O222">
            <v>5.76793636527064E-2</v>
          </cell>
          <cell r="P222">
            <v>1.6815522989542399E-2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0.14949590892517101</v>
          </cell>
          <cell r="H223">
            <v>7.4844436699501304E-2</v>
          </cell>
          <cell r="I223">
            <v>6.0422069887584001E-2</v>
          </cell>
          <cell r="J223">
            <v>65.343459435765894</v>
          </cell>
          <cell r="K223">
            <v>64.069173691043702</v>
          </cell>
          <cell r="L223">
            <v>2.8393531725324102</v>
          </cell>
          <cell r="M223">
            <v>0.78360407144226396</v>
          </cell>
          <cell r="N223">
            <v>0.37349008132662498</v>
          </cell>
          <cell r="O223">
            <v>0.37342383887649699</v>
          </cell>
          <cell r="P223">
            <v>0.37319260738252502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344.47004478753399</v>
          </cell>
          <cell r="F224">
            <v>344.64516951498598</v>
          </cell>
          <cell r="G224">
            <v>504.19506926596898</v>
          </cell>
          <cell r="H224">
            <v>498.56403436409403</v>
          </cell>
          <cell r="I224">
            <v>492.93331526669698</v>
          </cell>
          <cell r="J224">
            <v>463.49795574119599</v>
          </cell>
          <cell r="K224">
            <v>0.276106894409548</v>
          </cell>
          <cell r="L224">
            <v>0.13477402838893399</v>
          </cell>
          <cell r="M224">
            <v>0.121097220688582</v>
          </cell>
          <cell r="N224">
            <v>8.8718271224040995E-2</v>
          </cell>
          <cell r="O224">
            <v>0.13971593247450001</v>
          </cell>
          <cell r="P224">
            <v>6.14470714980936E-2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210.21009532950001</v>
          </cell>
          <cell r="F225">
            <v>177.846224980123</v>
          </cell>
          <cell r="G225">
            <v>0.139228753969972</v>
          </cell>
          <cell r="H225">
            <v>2.1417795428668202E-2</v>
          </cell>
          <cell r="I225">
            <v>1.5437012183740001E-2</v>
          </cell>
          <cell r="J225">
            <v>6.6214430312943995E-2</v>
          </cell>
          <cell r="K225">
            <v>5.2401090341075998E-2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4399.0749634745798</v>
          </cell>
          <cell r="F226">
            <v>3980.7838805459901</v>
          </cell>
          <cell r="G226">
            <v>3586.5717035786201</v>
          </cell>
          <cell r="H226">
            <v>3048.0342763523699</v>
          </cell>
          <cell r="I226">
            <v>2198.9161705525198</v>
          </cell>
          <cell r="J226">
            <v>2041.4676945175299</v>
          </cell>
          <cell r="K226">
            <v>1737.5723998475</v>
          </cell>
          <cell r="L226">
            <v>1365.5530872832201</v>
          </cell>
          <cell r="M226">
            <v>1256.40402904044</v>
          </cell>
          <cell r="N226">
            <v>1248.6370363210999</v>
          </cell>
          <cell r="O226">
            <v>1248.6212844107899</v>
          </cell>
          <cell r="P226">
            <v>1248.6005816806901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2.37101540671563E-7</v>
          </cell>
          <cell r="I4">
            <v>5.37782110137095E-7</v>
          </cell>
          <cell r="J4">
            <v>6.8312585470938697E-7</v>
          </cell>
          <cell r="K4">
            <v>1.14037065841959E-6</v>
          </cell>
          <cell r="L4">
            <v>6.2589531476664294E-5</v>
          </cell>
          <cell r="M4">
            <v>1.84169675371764E-6</v>
          </cell>
          <cell r="N4">
            <v>3.4253198916577998E-5</v>
          </cell>
          <cell r="O4">
            <v>3.1955806642640499E-6</v>
          </cell>
          <cell r="P4">
            <v>1.2987411887003801E-4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1.40576627755237E-5</v>
          </cell>
          <cell r="K5">
            <v>3.0359135001103301E-6</v>
          </cell>
          <cell r="L5">
            <v>2.52577400256541E-5</v>
          </cell>
          <cell r="M5">
            <v>2.5914811498848203E-7</v>
          </cell>
          <cell r="N5">
            <v>4.1314071436734396E-6</v>
          </cell>
          <cell r="O5">
            <v>3.48454869452412E-7</v>
          </cell>
          <cell r="P5">
            <v>5.5029343357278398E-5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1.7231705271966601E-6</v>
          </cell>
          <cell r="I6">
            <v>2.16245844936186E-5</v>
          </cell>
          <cell r="J6">
            <v>2.9283902844507001E-7</v>
          </cell>
          <cell r="K6">
            <v>5.4248732242422296E-7</v>
          </cell>
          <cell r="L6">
            <v>2.0157449577159698E-6</v>
          </cell>
          <cell r="M6">
            <v>2.7407041736281601E-6</v>
          </cell>
          <cell r="N6">
            <v>8.1264088108131908E-6</v>
          </cell>
          <cell r="O6">
            <v>1.9547939829178401E-6</v>
          </cell>
          <cell r="P6">
            <v>1.38188898124884E-5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3.6698911801898001E-7</v>
          </cell>
          <cell r="I7">
            <v>1.39904537677736E-6</v>
          </cell>
          <cell r="J7">
            <v>7.2842533224962602E-5</v>
          </cell>
          <cell r="K7">
            <v>1.7988174628623101E-4</v>
          </cell>
          <cell r="L7">
            <v>1.08729050226734E-2</v>
          </cell>
          <cell r="M7">
            <v>9.7397931223311904E-2</v>
          </cell>
          <cell r="N7">
            <v>4.65873897917976E-2</v>
          </cell>
          <cell r="O7">
            <v>7.0237239253737899E-2</v>
          </cell>
          <cell r="P7">
            <v>4.6080593382272002E-2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1.8161932028845699E-7</v>
          </cell>
          <cell r="F8">
            <v>1.16048836851478E-7</v>
          </cell>
          <cell r="G8">
            <v>1.3174764582437E-7</v>
          </cell>
          <cell r="H8">
            <v>1.5667280953171301E-7</v>
          </cell>
          <cell r="I8">
            <v>2.90540996507713E-7</v>
          </cell>
          <cell r="J8">
            <v>5.2126221542499003E-7</v>
          </cell>
          <cell r="K8">
            <v>8.0575290446555496E-7</v>
          </cell>
          <cell r="L8">
            <v>1.9064874714006801E-6</v>
          </cell>
          <cell r="M8">
            <v>2.6268679465411801E-6</v>
          </cell>
          <cell r="N8">
            <v>6.5796651842882697E-3</v>
          </cell>
          <cell r="O8">
            <v>3.41797862920609E-5</v>
          </cell>
          <cell r="P8">
            <v>8.5087271592138697E-4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1.1278474744896899E-3</v>
          </cell>
          <cell r="K9">
            <v>5.04190812044064E-4</v>
          </cell>
          <cell r="L9">
            <v>2.5667452682749299</v>
          </cell>
          <cell r="M9">
            <v>1.0163545943139001</v>
          </cell>
          <cell r="N9">
            <v>7.0771265658502003</v>
          </cell>
          <cell r="O9">
            <v>3.9527491681707501</v>
          </cell>
          <cell r="P9">
            <v>3.7574214162053399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4.0968727559717701E-3</v>
          </cell>
          <cell r="F10">
            <v>2.29996352909453E-2</v>
          </cell>
          <cell r="G10">
            <v>2.5718747157111803E-7</v>
          </cell>
          <cell r="H10">
            <v>9.93762520664285E-2</v>
          </cell>
          <cell r="I10">
            <v>0.116855723117563</v>
          </cell>
          <cell r="J10">
            <v>1.74825884709458E-2</v>
          </cell>
          <cell r="K10">
            <v>4.6631252818005599E-2</v>
          </cell>
          <cell r="L10">
            <v>0.19094187665438001</v>
          </cell>
          <cell r="M10">
            <v>0.101154276911087</v>
          </cell>
          <cell r="N10">
            <v>5.6959111686396099E-2</v>
          </cell>
          <cell r="O10">
            <v>5.29362048260342E-2</v>
          </cell>
          <cell r="P10">
            <v>0.19722561852678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1.37444848722292E-7</v>
          </cell>
          <cell r="F11">
            <v>1.30609702162247E-7</v>
          </cell>
          <cell r="G11">
            <v>1.46790856110674E-7</v>
          </cell>
          <cell r="H11">
            <v>1.7271991962831699E-7</v>
          </cell>
          <cell r="I11">
            <v>2.7798841030821101E-7</v>
          </cell>
          <cell r="J11">
            <v>4.0776419033334299E-7</v>
          </cell>
          <cell r="K11">
            <v>8.0313737823785802E-7</v>
          </cell>
          <cell r="L11">
            <v>3.8629121754261199E-4</v>
          </cell>
          <cell r="M11">
            <v>3.8220985916184398E-6</v>
          </cell>
          <cell r="N11">
            <v>1.08880066606333E-4</v>
          </cell>
          <cell r="O11">
            <v>1.0750889168008799E-5</v>
          </cell>
          <cell r="P11">
            <v>4.81673352046264E-4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1.43796219343158E-2</v>
          </cell>
          <cell r="F12">
            <v>8.9018858442563797E-2</v>
          </cell>
          <cell r="G12">
            <v>1.5193252323995801E-7</v>
          </cell>
          <cell r="H12">
            <v>1.5455047771927399E-7</v>
          </cell>
          <cell r="I12">
            <v>7.3532483603218499E-7</v>
          </cell>
          <cell r="J12">
            <v>3.1324015049609001E-2</v>
          </cell>
          <cell r="K12">
            <v>6.0641203795273199E-2</v>
          </cell>
          <cell r="L12">
            <v>0.18266086523035799</v>
          </cell>
          <cell r="M12">
            <v>1.18760530324431E-2</v>
          </cell>
          <cell r="N12">
            <v>2.9965994642394599E-2</v>
          </cell>
          <cell r="O12">
            <v>6.3431274331694001E-2</v>
          </cell>
          <cell r="P12">
            <v>0.18547952633991099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2.5513015092017E-5</v>
          </cell>
          <cell r="M13">
            <v>5.3890326898111798E-7</v>
          </cell>
          <cell r="N13">
            <v>7.6135014723744702E-6</v>
          </cell>
          <cell r="O13">
            <v>5.3289309067396404E-7</v>
          </cell>
          <cell r="P13">
            <v>3.6906032148543798E-5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0.18449520387575599</v>
          </cell>
          <cell r="I14">
            <v>5.5994551471926603E-7</v>
          </cell>
          <cell r="J14">
            <v>1.06532238477689E-7</v>
          </cell>
          <cell r="K14">
            <v>1.774989483422E-7</v>
          </cell>
          <cell r="L14">
            <v>5.8185745535504299E-7</v>
          </cell>
          <cell r="M14">
            <v>1.36607617306627E-4</v>
          </cell>
          <cell r="N14">
            <v>1.4480185175414301E-5</v>
          </cell>
          <cell r="O14">
            <v>5.03478140165334E-4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3.9563674471121901E-8</v>
          </cell>
          <cell r="F15">
            <v>2.91430668780939E-8</v>
          </cell>
          <cell r="G15">
            <v>3.2076648650367399E-8</v>
          </cell>
          <cell r="H15">
            <v>3.5181284826112498E-8</v>
          </cell>
          <cell r="I15">
            <v>4.5580599627547597E-8</v>
          </cell>
          <cell r="J15">
            <v>5.5534488391779198E-8</v>
          </cell>
          <cell r="K15">
            <v>7.2112643478446197E-8</v>
          </cell>
          <cell r="L15">
            <v>1.04486735270588E-7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3.5353672357047402E-6</v>
          </cell>
          <cell r="I16">
            <v>1.1511919204949999E-4</v>
          </cell>
          <cell r="J16">
            <v>1.7276243279736802E-5</v>
          </cell>
          <cell r="K16">
            <v>6.6715746124232103E-6</v>
          </cell>
          <cell r="L16">
            <v>2.6690724292942199E-5</v>
          </cell>
          <cell r="M16">
            <v>6.4524882665754297E-5</v>
          </cell>
          <cell r="N16">
            <v>5.6698604457935499E-5</v>
          </cell>
          <cell r="O16">
            <v>1.30099247722753E-6</v>
          </cell>
          <cell r="P16">
            <v>1.02089038023803E-4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3.7369509247508998E-7</v>
          </cell>
          <cell r="I17">
            <v>4.1692895815991202E-6</v>
          </cell>
          <cell r="J17">
            <v>5.9875227768879297E-2</v>
          </cell>
          <cell r="K17">
            <v>3.9517807828100201E-6</v>
          </cell>
          <cell r="L17">
            <v>2.3924317273763301E-6</v>
          </cell>
          <cell r="M17">
            <v>2.2455011338338702E-6</v>
          </cell>
          <cell r="N17">
            <v>9.8979917711119296E-3</v>
          </cell>
          <cell r="O17">
            <v>9.9572704569907295E-6</v>
          </cell>
          <cell r="P17">
            <v>2.6091241310774698E-5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7.9312323342130696E-7</v>
          </cell>
          <cell r="I18">
            <v>3.37250260450465E-4</v>
          </cell>
          <cell r="J18">
            <v>3.5844529546332298E-5</v>
          </cell>
          <cell r="K18">
            <v>1.44310501843524E-6</v>
          </cell>
          <cell r="L18">
            <v>7.99929290363063E-7</v>
          </cell>
          <cell r="M18">
            <v>8.4030555848694396E-7</v>
          </cell>
          <cell r="N18">
            <v>2.0290985286320602E-6</v>
          </cell>
          <cell r="O18">
            <v>1.6110667815775901E-4</v>
          </cell>
          <cell r="P18">
            <v>2.3329363330803999E-4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1.15623558187836E-7</v>
          </cell>
          <cell r="F19">
            <v>6.2906910023695297E-8</v>
          </cell>
          <cell r="G19">
            <v>8.7849147730195497E-8</v>
          </cell>
          <cell r="H19">
            <v>1.0224159125326301E-7</v>
          </cell>
          <cell r="I19">
            <v>1.62943594719572E-7</v>
          </cell>
          <cell r="J19">
            <v>2.3988352215643599E-7</v>
          </cell>
          <cell r="K19">
            <v>4.2166268744392402E-7</v>
          </cell>
          <cell r="L19">
            <v>0.53044795868910999</v>
          </cell>
          <cell r="M19">
            <v>2.36652222644343E-7</v>
          </cell>
          <cell r="N19">
            <v>5.8867745246346596E-7</v>
          </cell>
          <cell r="O19">
            <v>7.0577514879640699E-7</v>
          </cell>
          <cell r="P19">
            <v>3.4765245774596202E-6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4.9366551693377198E-2</v>
          </cell>
          <cell r="F20">
            <v>8.2029749372825103E-2</v>
          </cell>
          <cell r="G20">
            <v>3.10007903141932E-2</v>
          </cell>
          <cell r="H20">
            <v>2.8945914994099E-6</v>
          </cell>
          <cell r="I20">
            <v>3.6615809178156999E-6</v>
          </cell>
          <cell r="J20">
            <v>6.0544196833326902E-2</v>
          </cell>
          <cell r="K20">
            <v>9.6418174654479896E-2</v>
          </cell>
          <cell r="L20">
            <v>8.6652884098876795E-2</v>
          </cell>
          <cell r="M20">
            <v>8.0241941140605701E-3</v>
          </cell>
          <cell r="N20">
            <v>5.25271400014998E-2</v>
          </cell>
          <cell r="O20">
            <v>9.64177769842747E-2</v>
          </cell>
          <cell r="P20">
            <v>8.6680256210465004E-2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1.06802266785809E-7</v>
          </cell>
          <cell r="F21">
            <v>7.3655091011033695E-8</v>
          </cell>
          <cell r="G21">
            <v>1.0091294298456401E-7</v>
          </cell>
          <cell r="H21">
            <v>1.29357398536151E-7</v>
          </cell>
          <cell r="I21">
            <v>2.9530140906032201E-7</v>
          </cell>
          <cell r="J21">
            <v>1.27267123346863E-7</v>
          </cell>
          <cell r="K21">
            <v>2.1313142586707699E-7</v>
          </cell>
          <cell r="L21">
            <v>4.58827398313073E-2</v>
          </cell>
          <cell r="M21">
            <v>0.60541215207346299</v>
          </cell>
          <cell r="N21">
            <v>4.4708005299912802E-7</v>
          </cell>
          <cell r="O21">
            <v>4.6242437009763199E-7</v>
          </cell>
          <cell r="P21">
            <v>2.33339877409424E-6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4.9327269567996603E-6</v>
          </cell>
          <cell r="K22">
            <v>5.7411700746659403E-7</v>
          </cell>
          <cell r="L22">
            <v>1.32840332990509E-5</v>
          </cell>
          <cell r="M22">
            <v>8.0593459811156202E-8</v>
          </cell>
          <cell r="N22">
            <v>3.2094349078880198E-6</v>
          </cell>
          <cell r="O22">
            <v>8.6132972387791402E-7</v>
          </cell>
          <cell r="P22">
            <v>2.1521904699559401E-5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4.3738736227087398E-7</v>
          </cell>
          <cell r="F23">
            <v>1.4179814429475201E-5</v>
          </cell>
          <cell r="G23">
            <v>2.2510616488815302E-6</v>
          </cell>
          <cell r="H23">
            <v>2.45927075088224E-5</v>
          </cell>
          <cell r="I23">
            <v>5.3423871426967998E-6</v>
          </cell>
          <cell r="J23">
            <v>5.4607036481711195E-7</v>
          </cell>
          <cell r="K23">
            <v>1.0697283135643201E-5</v>
          </cell>
          <cell r="L23">
            <v>9.8687781489061993E-6</v>
          </cell>
          <cell r="M23">
            <v>6.5330152858901897E-7</v>
          </cell>
          <cell r="N23">
            <v>1.33869228722535E-5</v>
          </cell>
          <cell r="O23">
            <v>4.3823614045671698E-6</v>
          </cell>
          <cell r="P23">
            <v>4.8767812799667397E-5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2.7149676868808902E-4</v>
          </cell>
          <cell r="K24">
            <v>2.10398582191606E-4</v>
          </cell>
          <cell r="L24">
            <v>3.9237885579393E-4</v>
          </cell>
          <cell r="M24">
            <v>1.04707989900794E-5</v>
          </cell>
          <cell r="N24">
            <v>4.9364889390380803E-4</v>
          </cell>
          <cell r="O24">
            <v>6.18520175450288E-6</v>
          </cell>
          <cell r="P24">
            <v>9.970047799818609E-4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8.5848085228233603E-2</v>
          </cell>
          <cell r="M25">
            <v>8.2155576531413199E-2</v>
          </cell>
          <cell r="N25">
            <v>7.0983966667511099E-3</v>
          </cell>
          <cell r="O25">
            <v>3.3361504578570199E-2</v>
          </cell>
          <cell r="P25">
            <v>1.2918010485735199E-2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1.45645753461669E-5</v>
          </cell>
          <cell r="K26">
            <v>2.9248097952328599E-6</v>
          </cell>
          <cell r="L26">
            <v>1.9363131915152E-5</v>
          </cell>
          <cell r="M26">
            <v>1.4982431743567599E-7</v>
          </cell>
          <cell r="N26">
            <v>1.52233114754749E-5</v>
          </cell>
          <cell r="O26">
            <v>5.5238319457812796E-7</v>
          </cell>
          <cell r="P26">
            <v>4.3385961781202103E-5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2.97422553983938E-7</v>
          </cell>
          <cell r="K27">
            <v>6.9709472080538304E-7</v>
          </cell>
          <cell r="L27">
            <v>6.0027054274383198E-5</v>
          </cell>
          <cell r="M27">
            <v>8.4937982212170301E-7</v>
          </cell>
          <cell r="N27">
            <v>5.7170329910791497E-6</v>
          </cell>
          <cell r="O27">
            <v>1.22477739641509E-6</v>
          </cell>
          <cell r="P27">
            <v>5.5617448300180703E-5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2.3528723471585901E-4</v>
          </cell>
          <cell r="F28">
            <v>8.77115049772843E-5</v>
          </cell>
          <cell r="G28">
            <v>2.4535953035812799E-6</v>
          </cell>
          <cell r="H28">
            <v>4.06311555202446E-3</v>
          </cell>
          <cell r="I28">
            <v>0.44130430561782702</v>
          </cell>
          <cell r="J28">
            <v>6.7611191927828995E-2</v>
          </cell>
          <cell r="K28">
            <v>2.1844518234747499E-2</v>
          </cell>
          <cell r="L28">
            <v>0.106552077509155</v>
          </cell>
          <cell r="M28">
            <v>0.28375529302097902</v>
          </cell>
          <cell r="N28">
            <v>0.28185290584053801</v>
          </cell>
          <cell r="O28">
            <v>6.8540576110948506E-2</v>
          </cell>
          <cell r="P28">
            <v>0.144624309749883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9.6090379621071497E-8</v>
          </cell>
          <cell r="F29">
            <v>6.2769282478219398E-8</v>
          </cell>
          <cell r="G29">
            <v>5.2880093943611201E-8</v>
          </cell>
          <cell r="H29">
            <v>9.3573972791657896E-8</v>
          </cell>
          <cell r="I29">
            <v>1.6865915939325899E-5</v>
          </cell>
          <cell r="J29">
            <v>8.5154851617960597E-7</v>
          </cell>
          <cell r="K29">
            <v>8.3393686793131705E-7</v>
          </cell>
          <cell r="L29">
            <v>1.21275971140102E-5</v>
          </cell>
          <cell r="M29">
            <v>1.5536509161046599E-6</v>
          </cell>
          <cell r="N29">
            <v>1.9714521532078399E-5</v>
          </cell>
          <cell r="O29">
            <v>4.3558180616028402E-7</v>
          </cell>
          <cell r="P29">
            <v>4.6481931937176E-5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9.0637278700740695E-6</v>
          </cell>
          <cell r="K30">
            <v>1.24399213754328E-6</v>
          </cell>
          <cell r="L30">
            <v>7.7578670306998694E-6</v>
          </cell>
          <cell r="M30">
            <v>1.3516709830422299E-7</v>
          </cell>
          <cell r="N30">
            <v>1.3711581279607499E-5</v>
          </cell>
          <cell r="O30">
            <v>3.46777422909438E-7</v>
          </cell>
          <cell r="P30">
            <v>3.12106154661032E-5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0.16122820342218</v>
          </cell>
          <cell r="F31">
            <v>4.6220639779738698E-2</v>
          </cell>
          <cell r="G31">
            <v>1.05179476966591E-6</v>
          </cell>
          <cell r="H31">
            <v>1.5807194378502699E-6</v>
          </cell>
          <cell r="I31">
            <v>0.16700759181271599</v>
          </cell>
          <cell r="J31">
            <v>0.18248616484581101</v>
          </cell>
          <cell r="K31">
            <v>0.114062219827665</v>
          </cell>
          <cell r="L31">
            <v>5.8811352658773797E-2</v>
          </cell>
          <cell r="M31">
            <v>6.6069535179317296E-2</v>
          </cell>
          <cell r="N31">
            <v>0.22204990930796401</v>
          </cell>
          <cell r="O31">
            <v>0.114991300728375</v>
          </cell>
          <cell r="P31">
            <v>5.2298206812182398E-2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1.8778183273905599E-5</v>
          </cell>
          <cell r="I32">
            <v>1.00925804308009E-4</v>
          </cell>
          <cell r="J32">
            <v>8.4790634501787204E-5</v>
          </cell>
          <cell r="K32">
            <v>1.32425744024644E-5</v>
          </cell>
          <cell r="L32">
            <v>8.2079806218590394E-5</v>
          </cell>
          <cell r="M32">
            <v>3.94316488260422E-6</v>
          </cell>
          <cell r="N32">
            <v>5.8779174455847501E-5</v>
          </cell>
          <cell r="O32">
            <v>9.22912007774802E-6</v>
          </cell>
          <cell r="P32">
            <v>3.1693555267518401E-4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4.8515494689131602E-3</v>
          </cell>
          <cell r="F33">
            <v>9.6154820615153997E-8</v>
          </cell>
          <cell r="G33">
            <v>1.4388497771138101E-7</v>
          </cell>
          <cell r="H33">
            <v>9.8998728616648302E-8</v>
          </cell>
          <cell r="I33">
            <v>8.6661723260959397E-7</v>
          </cell>
          <cell r="J33">
            <v>3.8271375529398602E-6</v>
          </cell>
          <cell r="K33">
            <v>7.0959060665863898E-6</v>
          </cell>
          <cell r="L33">
            <v>8.9556030617091905E-6</v>
          </cell>
          <cell r="M33">
            <v>6.0675428677368798E-7</v>
          </cell>
          <cell r="N33">
            <v>1.3209671394024999E-5</v>
          </cell>
          <cell r="O33">
            <v>1.1183839101874899E-6</v>
          </cell>
          <cell r="P33">
            <v>3.76819699955355E-5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2.45776010268678E-7</v>
          </cell>
          <cell r="F34">
            <v>1.6867876679680701E-7</v>
          </cell>
          <cell r="G34">
            <v>2.15365950405821E-7</v>
          </cell>
          <cell r="H34">
            <v>2.9455115264324402E-7</v>
          </cell>
          <cell r="I34">
            <v>5.0745841275265995E-7</v>
          </cell>
          <cell r="J34">
            <v>7.4927343297573902E-7</v>
          </cell>
          <cell r="K34">
            <v>1.2598719409372001E-6</v>
          </cell>
          <cell r="L34">
            <v>0.23577977725368399</v>
          </cell>
          <cell r="M34">
            <v>3.1352747188633699E-6</v>
          </cell>
          <cell r="N34">
            <v>7.6587181548250097E-6</v>
          </cell>
          <cell r="O34">
            <v>3.3759682609588502E-6</v>
          </cell>
          <cell r="P34">
            <v>3.5375344322543099E-5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5.8876845014360701E-7</v>
          </cell>
          <cell r="I35">
            <v>4.3045488318801399E-6</v>
          </cell>
          <cell r="J35">
            <v>1.71967396783787E-2</v>
          </cell>
          <cell r="K35">
            <v>2.2214000920652701E-2</v>
          </cell>
          <cell r="L35">
            <v>2.5849157357665E-6</v>
          </cell>
          <cell r="M35">
            <v>2.20519706862823E-6</v>
          </cell>
          <cell r="N35">
            <v>1.0374750711458699E-5</v>
          </cell>
          <cell r="O35">
            <v>2.1049135504969899E-4</v>
          </cell>
          <cell r="P35">
            <v>2.5845846391480098E-4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8.9152108083709303E-4</v>
          </cell>
          <cell r="K36">
            <v>2.6031865528233599E-4</v>
          </cell>
          <cell r="L36">
            <v>51.082627307464797</v>
          </cell>
          <cell r="M36">
            <v>20.187322683803401</v>
          </cell>
          <cell r="N36">
            <v>140.884384315907</v>
          </cell>
          <cell r="O36">
            <v>127.093650979183</v>
          </cell>
          <cell r="P36">
            <v>97.591367268942093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1.34087455711881E-5</v>
          </cell>
          <cell r="K37">
            <v>1.2012527707820501E-6</v>
          </cell>
          <cell r="L37">
            <v>0.17540340869413401</v>
          </cell>
          <cell r="M37">
            <v>1.52354032438016E-2</v>
          </cell>
          <cell r="N37">
            <v>3.0332996662158601E-7</v>
          </cell>
          <cell r="O37">
            <v>1.99896598551707E-6</v>
          </cell>
          <cell r="P37">
            <v>0.185811082102667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2.37101540671563E-7</v>
          </cell>
          <cell r="I38">
            <v>6.3056429797735894E-7</v>
          </cell>
          <cell r="J38">
            <v>9.7628201603099893E-7</v>
          </cell>
          <cell r="K38">
            <v>1.6339130997028033E-6</v>
          </cell>
          <cell r="L38">
            <v>6.4131861506593264E-5</v>
          </cell>
          <cell r="M38">
            <v>6.5392220704926597E-5</v>
          </cell>
          <cell r="N38">
            <v>9.8387674683160284E-5</v>
          </cell>
          <cell r="O38">
            <v>9.9799988062011425E-5</v>
          </cell>
          <cell r="P38">
            <v>2.2736022766617684E-4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1.40576627755237E-5</v>
          </cell>
          <cell r="K39">
            <v>1.7048970071893297E-5</v>
          </cell>
          <cell r="L39">
            <v>4.2288385899674045E-5</v>
          </cell>
          <cell r="M39">
            <v>4.031856566953712E-5</v>
          </cell>
          <cell r="N39">
            <v>3.2395014309908799E-5</v>
          </cell>
          <cell r="O39">
            <v>2.9683023248508106E-5</v>
          </cell>
          <cell r="P39">
            <v>5.9486835629739381E-5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1.7231705271966601E-6</v>
          </cell>
          <cell r="I40">
            <v>2.3294391188897641E-5</v>
          </cell>
          <cell r="J40">
            <v>2.2983157404148014E-5</v>
          </cell>
          <cell r="K40">
            <v>2.264573556086423E-5</v>
          </cell>
          <cell r="L40">
            <v>2.3449273437491642E-5</v>
          </cell>
          <cell r="M40">
            <v>1.1368193062503793E-5</v>
          </cell>
          <cell r="N40">
            <v>1.2689353016764727E-5</v>
          </cell>
          <cell r="O40">
            <v>1.3911127597656483E-5</v>
          </cell>
          <cell r="P40">
            <v>2.54218593037839E-5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3.6698911801898001E-7</v>
          </cell>
          <cell r="I41">
            <v>1.5004042793833951E-6</v>
          </cell>
          <cell r="J41">
            <v>7.4222268120537608E-5</v>
          </cell>
          <cell r="K41">
            <v>2.5339387696683989E-4</v>
          </cell>
          <cell r="L41">
            <v>1.1125528930812808E-2</v>
          </cell>
          <cell r="M41">
            <v>0.10852160847027902</v>
          </cell>
          <cell r="N41">
            <v>0.15510505244384218</v>
          </cell>
          <cell r="O41">
            <v>0.22524173756636276</v>
          </cell>
          <cell r="P41">
            <v>0.27117007195964699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1.0275121761603003</v>
          </cell>
          <cell r="F42">
            <v>1.0275122922091373</v>
          </cell>
          <cell r="G42">
            <v>1.027512423956783</v>
          </cell>
          <cell r="H42">
            <v>1.0275125806295926</v>
          </cell>
          <cell r="I42">
            <v>1.027512871170589</v>
          </cell>
          <cell r="J42">
            <v>1.0275133924328046</v>
          </cell>
          <cell r="K42">
            <v>1.027514198185709</v>
          </cell>
          <cell r="L42">
            <v>0.72893920525583422</v>
          </cell>
          <cell r="M42">
            <v>0.25820943058887885</v>
          </cell>
          <cell r="N42">
            <v>6.5862110733383196E-3</v>
          </cell>
          <cell r="O42">
            <v>6.62012622289509E-3</v>
          </cell>
          <cell r="P42">
            <v>7.4708685980360602E-3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1.1278474744896899E-3</v>
          </cell>
          <cell r="K43">
            <v>1.63203828653376E-3</v>
          </cell>
          <cell r="L43">
            <v>2.5683773065614601</v>
          </cell>
          <cell r="M43">
            <v>3.5847319008753602</v>
          </cell>
          <cell r="N43">
            <v>10.661858466725599</v>
          </cell>
          <cell r="O43">
            <v>14.6146076348963</v>
          </cell>
          <cell r="P43">
            <v>18.372029051101599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0.21266723490258224</v>
          </cell>
          <cell r="F44">
            <v>0.23566665882022469</v>
          </cell>
          <cell r="G44">
            <v>0.23566571643195539</v>
          </cell>
          <cell r="H44">
            <v>0.26145770464379542</v>
          </cell>
          <cell r="I44">
            <v>0.26099989842623639</v>
          </cell>
          <cell r="J44">
            <v>0.24955242361359337</v>
          </cell>
          <cell r="K44">
            <v>0.24884156648309866</v>
          </cell>
          <cell r="L44">
            <v>0.37191083185492485</v>
          </cell>
          <cell r="M44">
            <v>0.38936547538375232</v>
          </cell>
          <cell r="N44">
            <v>0.39568558562136669</v>
          </cell>
          <cell r="O44">
            <v>0.401990551149284</v>
          </cell>
          <cell r="P44">
            <v>0.40827400223499283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1.37444848722292E-7</v>
          </cell>
          <cell r="F45">
            <v>2.6805455088453899E-7</v>
          </cell>
          <cell r="G45">
            <v>4.1484540699521299E-7</v>
          </cell>
          <cell r="H45">
            <v>5.8756532662352901E-7</v>
          </cell>
          <cell r="I45">
            <v>8.6555373693174102E-7</v>
          </cell>
          <cell r="J45">
            <v>1.2733179272650801E-6</v>
          </cell>
          <cell r="K45">
            <v>2.0764553055029401E-6</v>
          </cell>
          <cell r="L45">
            <v>3.8836767284811498E-4</v>
          </cell>
          <cell r="M45">
            <v>3.9218977143973298E-4</v>
          </cell>
          <cell r="N45">
            <v>5.0090434475939902E-4</v>
          </cell>
          <cell r="O45">
            <v>5.1137712710671397E-4</v>
          </cell>
          <cell r="P45">
            <v>9.9290651393371503E-4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4.2397957556551728E-2</v>
          </cell>
          <cell r="F46">
            <v>0.13141675896221891</v>
          </cell>
          <cell r="G46">
            <v>0.103538435947472</v>
          </cell>
          <cell r="H46">
            <v>0.1033968000678305</v>
          </cell>
          <cell r="I46">
            <v>0.10339251270726013</v>
          </cell>
          <cell r="J46">
            <v>9.2011239524857499E-2</v>
          </cell>
          <cell r="K46">
            <v>9.1965744031295815E-2</v>
          </cell>
          <cell r="L46">
            <v>0.27462608510009989</v>
          </cell>
          <cell r="M46">
            <v>0.28235103711960663</v>
          </cell>
          <cell r="N46">
            <v>0.2851427966618777</v>
          </cell>
          <cell r="O46">
            <v>0.28793294419263549</v>
          </cell>
          <cell r="P46">
            <v>0.29075126483097929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L47">
            <v>2.5513015092017E-5</v>
          </cell>
          <cell r="M47">
            <v>2.5959423601463409E-5</v>
          </cell>
          <cell r="N47">
            <v>3.3409804734312179E-5</v>
          </cell>
          <cell r="O47">
            <v>3.3552351808369383E-5</v>
          </cell>
          <cell r="P47">
            <v>6.9969590736231789E-5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4.9500661715564102E-2</v>
          </cell>
          <cell r="I48">
            <v>0.18449520387575599</v>
          </cell>
          <cell r="J48">
            <v>0.18449564623442699</v>
          </cell>
          <cell r="K48">
            <v>0.18449589814096401</v>
          </cell>
          <cell r="L48">
            <v>0.18449604785245699</v>
          </cell>
          <cell r="M48">
            <v>0.13503244363229899</v>
          </cell>
          <cell r="N48">
            <v>1.38033451463521E-4</v>
          </cell>
          <cell r="O48">
            <v>2.28290921501088E-4</v>
          </cell>
          <cell r="P48">
            <v>6.5532529905107297E-4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0.95961773264531847</v>
          </cell>
          <cell r="F49">
            <v>0.95961776178838532</v>
          </cell>
          <cell r="G49">
            <v>0.95961779386503399</v>
          </cell>
          <cell r="H49">
            <v>0.95961782904631887</v>
          </cell>
          <cell r="I49">
            <v>0.9596178746269185</v>
          </cell>
          <cell r="J49">
            <v>0.95961793016140684</v>
          </cell>
          <cell r="K49">
            <v>0.95961800227405036</v>
          </cell>
          <cell r="L49">
            <v>0.3278031666258196</v>
          </cell>
          <cell r="M49">
            <v>4.1367914159405702E-7</v>
          </cell>
          <cell r="N49">
            <v>3.7016389618795102E-7</v>
          </cell>
          <cell r="O49">
            <v>3.07424280361419E-7</v>
          </cell>
          <cell r="P49">
            <v>2.7771446676836102E-7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3.5353672357047402E-6</v>
          </cell>
          <cell r="I50">
            <v>1.18654559285205E-4</v>
          </cell>
          <cell r="J50">
            <v>1.35930802564942E-4</v>
          </cell>
          <cell r="K50">
            <v>1.4148161736325199E-4</v>
          </cell>
          <cell r="L50">
            <v>1.6575773423460299E-4</v>
          </cell>
          <cell r="M50">
            <v>1.4782004055947901E-4</v>
          </cell>
          <cell r="N50">
            <v>1.5458578602905499E-4</v>
          </cell>
          <cell r="O50">
            <v>1.49215203893859E-4</v>
          </cell>
          <cell r="P50">
            <v>2.2461351762472E-4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3.7369509247508998E-7</v>
          </cell>
          <cell r="I51">
            <v>4.0858529460258103E-6</v>
          </cell>
          <cell r="J51">
            <v>5.9879328521013339E-2</v>
          </cell>
          <cell r="K51">
            <v>5.9882788276817735E-2</v>
          </cell>
          <cell r="L51">
            <v>1.8361800798154797E-2</v>
          </cell>
          <cell r="M51">
            <v>1.4461960576100399E-2</v>
          </cell>
          <cell r="N51">
            <v>9.9027036930560766E-3</v>
          </cell>
          <cell r="O51">
            <v>9.9100361528954E-3</v>
          </cell>
          <cell r="P51">
            <v>9.9327568368731602E-3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7.9312323342130696E-7</v>
          </cell>
          <cell r="I52">
            <v>3.3804338368388599E-4</v>
          </cell>
          <cell r="J52">
            <v>3.73887913230218E-4</v>
          </cell>
          <cell r="K52">
            <v>3.7533101824865298E-4</v>
          </cell>
          <cell r="L52">
            <v>3.7613094753901602E-4</v>
          </cell>
          <cell r="M52">
            <v>3.7675845556102802E-4</v>
          </cell>
          <cell r="N52">
            <v>3.7820722839271401E-4</v>
          </cell>
          <cell r="O52">
            <v>2.56186600834835E-4</v>
          </cell>
          <cell r="P52">
            <v>3.9951274986171702E-4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2.2350523172486985</v>
          </cell>
          <cell r="F53">
            <v>2.2350523801556084</v>
          </cell>
          <cell r="G53">
            <v>2.2350524680047563</v>
          </cell>
          <cell r="H53">
            <v>2.2350525702463475</v>
          </cell>
          <cell r="I53">
            <v>2.2350527331899421</v>
          </cell>
          <cell r="J53">
            <v>2.2350529730734641</v>
          </cell>
          <cell r="K53">
            <v>2.2350533947361515</v>
          </cell>
          <cell r="L53">
            <v>1.2939368093895269</v>
          </cell>
          <cell r="M53">
            <v>0.53044938845234402</v>
          </cell>
          <cell r="N53">
            <v>0.53044986081447298</v>
          </cell>
          <cell r="O53">
            <v>0.53045039967335506</v>
          </cell>
          <cell r="P53">
            <v>0.53045379080831501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4.9366551693377198E-2</v>
          </cell>
          <cell r="F54">
            <v>0.13139618830112071</v>
          </cell>
          <cell r="G54">
            <v>0.16239670952298216</v>
          </cell>
          <cell r="H54">
            <v>0.16239907579933205</v>
          </cell>
          <cell r="I54">
            <v>0.16240093753898804</v>
          </cell>
          <cell r="J54">
            <v>0.16245679342956953</v>
          </cell>
          <cell r="K54">
            <v>0.16245705571908836</v>
          </cell>
          <cell r="L54">
            <v>0.2436170879829217</v>
          </cell>
          <cell r="M54">
            <v>0.24361637067733721</v>
          </cell>
          <cell r="N54">
            <v>0.24361972483260991</v>
          </cell>
          <cell r="O54">
            <v>0.24361940479146324</v>
          </cell>
          <cell r="P54">
            <v>0.24364605508818482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3.0972401141981867</v>
          </cell>
          <cell r="F55">
            <v>3.097240187853278</v>
          </cell>
          <cell r="G55">
            <v>3.0972402887662209</v>
          </cell>
          <cell r="H55">
            <v>3.0972404181236195</v>
          </cell>
          <cell r="I55">
            <v>3.0972407134250286</v>
          </cell>
          <cell r="J55">
            <v>3.0972408406921517</v>
          </cell>
          <cell r="K55">
            <v>3.0972410538235775</v>
          </cell>
          <cell r="L55">
            <v>1.103892416446435</v>
          </cell>
          <cell r="M55">
            <v>0.65129593833242805</v>
          </cell>
          <cell r="N55">
            <v>0.65129627038936599</v>
          </cell>
          <cell r="O55">
            <v>0.65129654333237896</v>
          </cell>
          <cell r="P55">
            <v>0.65129877050792595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4.9327269567996603E-6</v>
          </cell>
          <cell r="K56">
            <v>5.4762069302138747E-6</v>
          </cell>
          <cell r="L56">
            <v>1.8740772446611981E-5</v>
          </cell>
          <cell r="M56">
            <v>1.8075280693089129E-5</v>
          </cell>
          <cell r="N56">
            <v>1.6928048372159479E-5</v>
          </cell>
          <cell r="O56">
            <v>1.7196853759945478E-5</v>
          </cell>
          <cell r="P56">
            <v>2.5413882449490832E-5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4.3738736227087398E-7</v>
          </cell>
          <cell r="F57">
            <v>1.4589137696885482E-5</v>
          </cell>
          <cell r="G57">
            <v>1.6779947453878014E-5</v>
          </cell>
          <cell r="H57">
            <v>4.132296582054673E-5</v>
          </cell>
          <cell r="I57">
            <v>4.6418105112684197E-5</v>
          </cell>
          <cell r="J57">
            <v>4.0895887097185267E-5</v>
          </cell>
          <cell r="K57">
            <v>3.3361252466993215E-5</v>
          </cell>
          <cell r="L57">
            <v>2.6103681466590318E-5</v>
          </cell>
          <cell r="M57">
            <v>2.267139843818443E-5</v>
          </cell>
          <cell r="N57">
            <v>3.4013556512355141E-5</v>
          </cell>
          <cell r="O57">
            <v>2.7795534770208382E-5</v>
          </cell>
          <cell r="P57">
            <v>6.6718495164903987E-5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2.7149676868808902E-4</v>
          </cell>
          <cell r="K58">
            <v>4.3927266717333984E-4</v>
          </cell>
          <cell r="L58">
            <v>6.0254438924123288E-4</v>
          </cell>
          <cell r="M58">
            <v>4.3469308214279999E-4</v>
          </cell>
          <cell r="N58">
            <v>5.0129139706284155E-4</v>
          </cell>
          <cell r="O58">
            <v>4.9951216662155404E-4</v>
          </cell>
          <cell r="P58">
            <v>1.0027516863156344E-3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8.5848085228233603E-2</v>
          </cell>
          <cell r="M59">
            <v>0.16800359796231526</v>
          </cell>
          <cell r="N59">
            <v>0.17510177303867361</v>
          </cell>
          <cell r="O59">
            <v>0.20846292684717407</v>
          </cell>
          <cell r="P59">
            <v>0.221380386256565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1.45645753461669E-5</v>
          </cell>
          <cell r="K60">
            <v>1.74893851413997E-5</v>
          </cell>
          <cell r="L60">
            <v>3.68525170565517E-5</v>
          </cell>
          <cell r="M60">
            <v>3.5072601722447102E-5</v>
          </cell>
          <cell r="N60">
            <v>3.7661077503295398E-5</v>
          </cell>
          <cell r="O60">
            <v>3.5288650902640602E-5</v>
          </cell>
          <cell r="P60">
            <v>5.9311480768690797E-5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2.97422553983938E-7</v>
          </cell>
          <cell r="K61">
            <v>5.9394634262515596E-7</v>
          </cell>
          <cell r="L61">
            <v>6.0759285894830629E-5</v>
          </cell>
          <cell r="M61">
            <v>6.1498672117082204E-5</v>
          </cell>
          <cell r="N61">
            <v>6.6576199417188919E-5</v>
          </cell>
          <cell r="O61">
            <v>6.691989701541945E-5</v>
          </cell>
          <cell r="P61">
            <v>1.2149254249847371E-4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2.3528723471585901E-4</v>
          </cell>
          <cell r="F62">
            <v>3.2292648237827601E-4</v>
          </cell>
          <cell r="G62">
            <v>3.2514235758137651E-4</v>
          </cell>
          <cell r="H62">
            <v>4.3879509204219867E-3</v>
          </cell>
          <cell r="I62">
            <v>0.44569131888824126</v>
          </cell>
          <cell r="J62">
            <v>0.51313014108252286</v>
          </cell>
          <cell r="K62">
            <v>0.53353397855189966</v>
          </cell>
          <cell r="L62">
            <v>0.63730949964060957</v>
          </cell>
          <cell r="M62">
            <v>0.60476375976125774</v>
          </cell>
          <cell r="N62">
            <v>0.69400116598499517</v>
          </cell>
          <cell r="O62">
            <v>0.74069748314088224</v>
          </cell>
          <cell r="P62">
            <v>0.7787687132586999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3.6960552321307717E-2</v>
          </cell>
          <cell r="F63">
            <v>3.30448997760312E-2</v>
          </cell>
          <cell r="G63">
            <v>2.4818798723589636E-2</v>
          </cell>
          <cell r="H63">
            <v>2.6270015344130593E-5</v>
          </cell>
          <cell r="I63">
            <v>2.3543931526211204E-5</v>
          </cell>
          <cell r="J63">
            <v>1.7701967299701406E-5</v>
          </cell>
          <cell r="K63">
            <v>1.8376691890923279E-5</v>
          </cell>
          <cell r="L63">
            <v>3.0200762564784727E-5</v>
          </cell>
          <cell r="M63">
            <v>1.9601140228877769E-5</v>
          </cell>
          <cell r="N63">
            <v>3.3647813000891216E-5</v>
          </cell>
          <cell r="O63">
            <v>3.2997338553156649E-5</v>
          </cell>
          <cell r="P63">
            <v>6.7361744200109897E-5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9.0637278700740695E-6</v>
          </cell>
          <cell r="K64">
            <v>1.03077200076174E-5</v>
          </cell>
          <cell r="L64">
            <v>1.8065587038317199E-5</v>
          </cell>
          <cell r="M64">
            <v>1.6999851628588099E-5</v>
          </cell>
          <cell r="N64">
            <v>2.28486075461549E-5</v>
          </cell>
          <cell r="O64">
            <v>2.1951392831520998E-5</v>
          </cell>
          <cell r="P64">
            <v>4.5404141266924402E-5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0.36352733056677139</v>
          </cell>
          <cell r="F65">
            <v>0.40974775750059256</v>
          </cell>
          <cell r="G65">
            <v>0.40786670836668493</v>
          </cell>
          <cell r="H65">
            <v>0.40786603884555095</v>
          </cell>
          <cell r="I65">
            <v>0.42643029139835997</v>
          </cell>
          <cell r="J65">
            <v>0.44479619935800291</v>
          </cell>
          <cell r="K65">
            <v>0.46355590783343348</v>
          </cell>
          <cell r="L65">
            <v>0.52236499972699213</v>
          </cell>
          <cell r="M65">
            <v>0.44794462564182608</v>
          </cell>
          <cell r="N65">
            <v>0.46099006446915264</v>
          </cell>
          <cell r="O65">
            <v>0.46191920491647509</v>
          </cell>
          <cell r="P65">
            <v>0.45540518376435396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1.8778183273905599E-5</v>
          </cell>
          <cell r="I66">
            <v>1.19703987581914E-4</v>
          </cell>
          <cell r="J66">
            <v>2.0449462208370201E-4</v>
          </cell>
          <cell r="K66">
            <v>2.1773719648616601E-4</v>
          </cell>
          <cell r="L66">
            <v>2.9981700270475598E-4</v>
          </cell>
          <cell r="M66">
            <v>3.0376016758736101E-4</v>
          </cell>
          <cell r="N66">
            <v>3.6253934204320799E-4</v>
          </cell>
          <cell r="O66">
            <v>3.6581552094333499E-4</v>
          </cell>
          <cell r="P66">
            <v>6.69925831522235E-4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6.8888740966660499E-3</v>
          </cell>
          <cell r="F67">
            <v>6.8883247032929945E-3</v>
          </cell>
          <cell r="G67">
            <v>6.8883430517937116E-3</v>
          </cell>
          <cell r="H67">
            <v>1.744634447652018E-5</v>
          </cell>
          <cell r="I67">
            <v>1.8063480316689653E-5</v>
          </cell>
          <cell r="J67">
            <v>1.1753745297630232E-5</v>
          </cell>
          <cell r="K67">
            <v>1.1669545038425848E-5</v>
          </cell>
          <cell r="L67">
            <v>2.0309270905075423E-5</v>
          </cell>
          <cell r="M67">
            <v>1.9114801667160352E-5</v>
          </cell>
          <cell r="N67">
            <v>2.9053251190937385E-5</v>
          </cell>
          <cell r="O67">
            <v>2.3157123470034719E-5</v>
          </cell>
          <cell r="P67">
            <v>5.1994091733678268E-5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1.9844836160421102</v>
          </cell>
          <cell r="F68">
            <v>1.9844837847208772</v>
          </cell>
          <cell r="G68">
            <v>1.9844840000868276</v>
          </cell>
          <cell r="H68">
            <v>1.9844842946379802</v>
          </cell>
          <cell r="I68">
            <v>1.9844848020963928</v>
          </cell>
          <cell r="J68">
            <v>1.9844855513698259</v>
          </cell>
          <cell r="K68">
            <v>1.9844868112417668</v>
          </cell>
          <cell r="L68">
            <v>1.129197473437398</v>
          </cell>
          <cell r="M68">
            <v>0.34263440270275003</v>
          </cell>
          <cell r="N68">
            <v>0.235793747927171</v>
          </cell>
          <cell r="O68">
            <v>0.235796703139042</v>
          </cell>
          <cell r="P68">
            <v>0.23583183916292799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5.8876845014360701E-7</v>
          </cell>
          <cell r="I69">
            <v>4.6483790935378682E-6</v>
          </cell>
          <cell r="J69">
            <v>1.7201112844134718E-2</v>
          </cell>
          <cell r="K69">
            <v>3.9414558551360279E-2</v>
          </cell>
          <cell r="L69">
            <v>9.1616207603150562E-4</v>
          </cell>
          <cell r="M69">
            <v>5.7981152948500397E-4</v>
          </cell>
          <cell r="N69">
            <v>5.64140450608E-4</v>
          </cell>
          <cell r="O69">
            <v>2.2266464513833077E-4</v>
          </cell>
          <cell r="P69">
            <v>4.7851985131735694E-4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8.9152108083709303E-4</v>
          </cell>
          <cell r="K70">
            <v>1.1489879573983247E-3</v>
          </cell>
          <cell r="L70">
            <v>51.083757493620745</v>
          </cell>
          <cell r="M70">
            <v>71.270246677749668</v>
          </cell>
          <cell r="N70">
            <v>212.15431152602685</v>
          </cell>
          <cell r="O70">
            <v>290.81349618774459</v>
          </cell>
          <cell r="P70">
            <v>365.56938759034534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1.34087455711881E-5</v>
          </cell>
          <cell r="K71">
            <v>1.46099983419702E-5</v>
          </cell>
          <cell r="L71">
            <v>0.175418018692476</v>
          </cell>
          <cell r="M71">
            <v>0.19065164533878701</v>
          </cell>
          <cell r="N71">
            <v>0.19064031652067301</v>
          </cell>
          <cell r="O71">
            <v>0.19064111423388799</v>
          </cell>
          <cell r="P71">
            <v>0.20104878764242001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1.3137582631986274E-2</v>
          </cell>
          <cell r="K72">
            <v>8.7147147373870235E-2</v>
          </cell>
          <cell r="L72">
            <v>4.7251204802251801</v>
          </cell>
          <cell r="M72">
            <v>45.26061858429739</v>
          </cell>
          <cell r="N72">
            <v>65.982854125773386</v>
          </cell>
          <cell r="O72">
            <v>113.8126296211861</v>
          </cell>
          <cell r="P72">
            <v>149.80247044100142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33.149960117803815</v>
          </cell>
          <cell r="K73">
            <v>27.641375260074177</v>
          </cell>
          <cell r="L73">
            <v>20.2772754506544</v>
          </cell>
          <cell r="M73">
            <v>4.9719126594568221</v>
          </cell>
          <cell r="N73">
            <v>4.3741610630709769</v>
          </cell>
          <cell r="O73">
            <v>7.2649030983277498</v>
          </cell>
          <cell r="P73">
            <v>6.2835649782368383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6.5668543608635748</v>
          </cell>
          <cell r="K74">
            <v>20.144031395506232</v>
          </cell>
          <cell r="L74">
            <v>5.5655169589129923E-2</v>
          </cell>
          <cell r="M74">
            <v>4.3778865576071753E-2</v>
          </cell>
          <cell r="N74">
            <v>4.9811850913162828E-2</v>
          </cell>
          <cell r="O74">
            <v>4.7962281236549734E-2</v>
          </cell>
          <cell r="P74">
            <v>9.404226869108781E-2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0.11258824160887197</v>
          </cell>
          <cell r="F75">
            <v>0.12476466362281689</v>
          </cell>
          <cell r="G75">
            <v>0.12058110685591862</v>
          </cell>
          <cell r="H75">
            <v>0.13841875747052426</v>
          </cell>
          <cell r="I75">
            <v>0.13817633720168099</v>
          </cell>
          <cell r="J75">
            <v>0.13211592865054619</v>
          </cell>
          <cell r="K75">
            <v>0.13174016812154332</v>
          </cell>
          <cell r="L75">
            <v>0.19689387710423412</v>
          </cell>
          <cell r="M75">
            <v>0.20613463515324912</v>
          </cell>
          <cell r="N75">
            <v>0.20948053853323731</v>
          </cell>
          <cell r="O75">
            <v>0.21281848249468427</v>
          </cell>
          <cell r="P75">
            <v>0.21614481668457358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0.34127997389193365</v>
          </cell>
          <cell r="I76">
            <v>1.2719934679601963</v>
          </cell>
          <cell r="J76">
            <v>1.2719965217536868</v>
          </cell>
          <cell r="K76">
            <v>1.2719977722499327</v>
          </cell>
          <cell r="L76">
            <v>1.2719987566052118</v>
          </cell>
          <cell r="M76">
            <v>0.93097376811833932</v>
          </cell>
          <cell r="N76">
            <v>9.5032114479221745E-4</v>
          </cell>
          <cell r="O76">
            <v>1.571142826787994E-3</v>
          </cell>
          <cell r="P76">
            <v>4.5134003633795217E-3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G77">
            <v>1.0498455418553277E-6</v>
          </cell>
          <cell r="H77">
            <v>3.8949242091133377E-5</v>
          </cell>
          <cell r="I77">
            <v>3.905439210186478E-5</v>
          </cell>
          <cell r="J77">
            <v>2.9427918131910625E-5</v>
          </cell>
          <cell r="K77">
            <v>2.5747414057022134E-5</v>
          </cell>
          <cell r="L77">
            <v>8.2895839779871763E-6</v>
          </cell>
          <cell r="M77">
            <v>6.4299381156276145E-6</v>
          </cell>
          <cell r="N77">
            <v>8.6971421365309504E-6</v>
          </cell>
          <cell r="O77">
            <v>8.5321855624122181E-6</v>
          </cell>
          <cell r="P77">
            <v>2.6115820129053309E-5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9.935266740218413E-6</v>
          </cell>
          <cell r="K78">
            <v>1.3643728527422818E-5</v>
          </cell>
          <cell r="L78">
            <v>3.1215084902813091E-5</v>
          </cell>
          <cell r="M78">
            <v>3.304944428282406E-5</v>
          </cell>
          <cell r="N78">
            <v>3.0987639152583981E-5</v>
          </cell>
          <cell r="O78">
            <v>3.135570097644618E-5</v>
          </cell>
          <cell r="P78">
            <v>4.8141504829817752E-5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0.35732796556174962</v>
          </cell>
          <cell r="F79">
            <v>5.1418750826448915E-2</v>
          </cell>
          <cell r="G79">
            <v>0.3430310570609329</v>
          </cell>
          <cell r="H79">
            <v>5.3432320392863872E-2</v>
          </cell>
          <cell r="I79">
            <v>13.804609782877019</v>
          </cell>
          <cell r="J79">
            <v>13.402153216142706</v>
          </cell>
          <cell r="K79">
            <v>13.023265257558563</v>
          </cell>
          <cell r="L79">
            <v>17.037668066293104</v>
          </cell>
          <cell r="M79">
            <v>17.237516862532608</v>
          </cell>
          <cell r="N79">
            <v>19.826876652494487</v>
          </cell>
          <cell r="O79">
            <v>20.448984574278821</v>
          </cell>
          <cell r="P79">
            <v>21.433791834099662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2.7687450592620956E-3</v>
          </cell>
          <cell r="K80">
            <v>3.7919351035619773E-3</v>
          </cell>
          <cell r="L80">
            <v>1.993066792736084E-2</v>
          </cell>
          <cell r="M80">
            <v>2.0065116842714534E-2</v>
          </cell>
          <cell r="N80">
            <v>1.6000595539816441E-2</v>
          </cell>
          <cell r="O80">
            <v>1.7784296312843822E-2</v>
          </cell>
          <cell r="P80">
            <v>2.1937513434534862E-2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361.03739975234095</v>
          </cell>
          <cell r="M81">
            <v>780.75669638631734</v>
          </cell>
          <cell r="N81">
            <v>846.53900017352623</v>
          </cell>
          <cell r="O81">
            <v>952.8549252274363</v>
          </cell>
          <cell r="P81">
            <v>1015.6507610659054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1.5495858377724417E-2</v>
          </cell>
          <cell r="K82">
            <v>2.141914396752127E-2</v>
          </cell>
          <cell r="L82">
            <v>4.9364252461976274E-2</v>
          </cell>
          <cell r="M82">
            <v>5.2293942647455426E-2</v>
          </cell>
          <cell r="N82">
            <v>4.9023378174811887E-2</v>
          </cell>
          <cell r="O82">
            <v>4.935233051064021E-2</v>
          </cell>
          <cell r="P82">
            <v>7.5598118360245964E-2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7.39054788850293E-3</v>
          </cell>
          <cell r="M83">
            <v>8.2328480069423851E-3</v>
          </cell>
          <cell r="N83">
            <v>7.6516681738535638E-3</v>
          </cell>
          <cell r="O83">
            <v>9.3164296302706544E-3</v>
          </cell>
          <cell r="P83">
            <v>1.3247476353176248E-2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1.1714417104722657E-3</v>
          </cell>
          <cell r="K84">
            <v>1.3437994592366833E-3</v>
          </cell>
          <cell r="L84">
            <v>3.1852225622784284E-3</v>
          </cell>
          <cell r="M84">
            <v>1.4743297226907021E-3</v>
          </cell>
          <cell r="N84">
            <v>3.7491159242565549E-3</v>
          </cell>
          <cell r="O84">
            <v>1.9633915874240171E-3</v>
          </cell>
          <cell r="P84">
            <v>6.4832736636923401E-3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3.1281848306832982E-3</v>
          </cell>
          <cell r="K85">
            <v>5.3190583188554843E-3</v>
          </cell>
          <cell r="L85">
            <v>402.74427811436823</v>
          </cell>
          <cell r="M85">
            <v>561.89458199519822</v>
          </cell>
          <cell r="N85">
            <v>1672.6245039674159</v>
          </cell>
          <cell r="O85">
            <v>2292.7735383755939</v>
          </cell>
          <cell r="P85">
            <v>2882.1479728642357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1.1402038869902155E-2</v>
          </cell>
          <cell r="K86">
            <v>1.5772433399753136E-2</v>
          </cell>
          <cell r="L86">
            <v>604.34642089720421</v>
          </cell>
          <cell r="M86">
            <v>657.08792733778716</v>
          </cell>
          <cell r="N86">
            <v>604.36660841420587</v>
          </cell>
          <cell r="O86">
            <v>657.04641224851468</v>
          </cell>
          <cell r="P86">
            <v>692.91093260344974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7.462890301007266E-5</v>
          </cell>
          <cell r="M87">
            <v>5.2125859245037744E-5</v>
          </cell>
          <cell r="N87">
            <v>7.9489238668756346E-5</v>
          </cell>
          <cell r="O87">
            <v>7.0482612921249447E-5</v>
          </cell>
          <cell r="P87">
            <v>1.5339789883414651E-4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L88">
            <v>8.9747586431042432E-5</v>
          </cell>
          <cell r="M88">
            <v>4.0097105625581191E-5</v>
          </cell>
          <cell r="N88">
            <v>1.0287612633184586E-4</v>
          </cell>
          <cell r="O88">
            <v>5.9838599663918509E-5</v>
          </cell>
          <cell r="P88">
            <v>2.841446195298054E-4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2.0773977366702168</v>
          </cell>
          <cell r="M89">
            <v>4.4924492450799933</v>
          </cell>
          <cell r="N89">
            <v>4.8709585327444955</v>
          </cell>
          <cell r="O89">
            <v>5.482696990395957</v>
          </cell>
          <cell r="P89">
            <v>5.8440222362919174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1.015913228756679E-4</v>
          </cell>
          <cell r="M90">
            <v>1.1316967736055174E-4</v>
          </cell>
          <cell r="N90">
            <v>1.0518071240654549E-4</v>
          </cell>
          <cell r="O90">
            <v>1.2806471521409574E-4</v>
          </cell>
          <cell r="P90">
            <v>1.8210133643500707E-4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9.679371971459874</v>
          </cell>
          <cell r="F91">
            <v>10.72619636688731</v>
          </cell>
          <cell r="G91">
            <v>10.366530015127386</v>
          </cell>
          <cell r="H91">
            <v>11.900058320823053</v>
          </cell>
          <cell r="I91">
            <v>11.87921710399594</v>
          </cell>
          <cell r="J91">
            <v>11.358713152776337</v>
          </cell>
          <cell r="K91">
            <v>11.326548173276922</v>
          </cell>
          <cell r="L91">
            <v>16.929571838230579</v>
          </cell>
          <cell r="M91">
            <v>17.723916926886346</v>
          </cell>
          <cell r="N91">
            <v>18.010965928557251</v>
          </cell>
          <cell r="O91">
            <v>18.29792595855886</v>
          </cell>
          <cell r="P91">
            <v>18.585038091983808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4.2142865713124412E-4</v>
          </cell>
          <cell r="K92">
            <v>5.8082339721486002E-4</v>
          </cell>
          <cell r="L92">
            <v>1.5964560028965667E-3</v>
          </cell>
          <cell r="M92">
            <v>1.4905260529761463E-3</v>
          </cell>
          <cell r="N92">
            <v>1.0437008478929636E-3</v>
          </cell>
          <cell r="O92">
            <v>9.66990275350649E-4</v>
          </cell>
          <cell r="P92">
            <v>1.944265994887073E-3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9.679371971459874</v>
          </cell>
          <cell r="F93">
            <v>10.72619636688731</v>
          </cell>
          <cell r="G93">
            <v>10.366530015127386</v>
          </cell>
          <cell r="H93">
            <v>11.900058320823053</v>
          </cell>
          <cell r="I93">
            <v>11.87921710399594</v>
          </cell>
          <cell r="J93">
            <v>11.358195123128386</v>
          </cell>
          <cell r="K93">
            <v>11.325890453649263</v>
          </cell>
          <cell r="L93">
            <v>16.927247891618286</v>
          </cell>
          <cell r="M93">
            <v>17.721689062175042</v>
          </cell>
          <cell r="N93">
            <v>18.009341155614607</v>
          </cell>
          <cell r="O93">
            <v>18.296308966471546</v>
          </cell>
          <cell r="P93">
            <v>18.582278668682338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1.0288143056116596E-4</v>
          </cell>
          <cell r="K94">
            <v>1.4090127465673225E-4</v>
          </cell>
          <cell r="L94">
            <v>7.4058665009515588E-4</v>
          </cell>
          <cell r="M94">
            <v>7.4558252239575486E-4</v>
          </cell>
          <cell r="N94">
            <v>5.9455245020126584E-4</v>
          </cell>
          <cell r="O94">
            <v>6.6083146227867938E-4</v>
          </cell>
          <cell r="P94">
            <v>8.1515730657457112E-4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2.3293586226926015E-4</v>
          </cell>
          <cell r="K95">
            <v>1.5451621874799698E-3</v>
          </cell>
          <cell r="L95">
            <v>8.3778731918886309E-2</v>
          </cell>
          <cell r="M95">
            <v>0.8024932373102367</v>
          </cell>
          <cell r="N95">
            <v>1.1699087610952748</v>
          </cell>
          <cell r="O95">
            <v>2.017954425907555</v>
          </cell>
          <cell r="P95">
            <v>2.656072170939741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1.8126181457300526E-4</v>
          </cell>
          <cell r="I96">
            <v>4.1322732706229831E-4</v>
          </cell>
          <cell r="J96">
            <v>2.7831120417443235E-4</v>
          </cell>
          <cell r="K96">
            <v>4.4910911975588007E-4</v>
          </cell>
          <cell r="L96">
            <v>3.5987539986642036E-4</v>
          </cell>
          <cell r="M96">
            <v>3.1202624492095577E-4</v>
          </cell>
          <cell r="N96">
            <v>9.8937073876644E-4</v>
          </cell>
          <cell r="O96">
            <v>1.6963112522591826E-3</v>
          </cell>
          <cell r="P96">
            <v>3.4777326790937147E-3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5.5078608157644524</v>
          </cell>
          <cell r="F97">
            <v>2.2472411950646212</v>
          </cell>
          <cell r="G97">
            <v>1.8786242566784472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0.24156455093341866</v>
          </cell>
          <cell r="F98">
            <v>0.14355823657099437</v>
          </cell>
          <cell r="G98">
            <v>0.22716286416764292</v>
          </cell>
          <cell r="H98">
            <v>1.0739115291134778E-2</v>
          </cell>
          <cell r="I98">
            <v>2.0795507299675563E-3</v>
          </cell>
          <cell r="J98">
            <v>8.3270395638183295E-4</v>
          </cell>
          <cell r="K98">
            <v>3.0069791336240249E-3</v>
          </cell>
          <cell r="L98">
            <v>1.0391608875893479E-3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26.987607839158901</v>
          </cell>
          <cell r="F99">
            <v>24.965710041668704</v>
          </cell>
          <cell r="G99">
            <v>28.131702143443331</v>
          </cell>
          <cell r="H99">
            <v>28.12075540651324</v>
          </cell>
          <cell r="I99">
            <v>28.511212412954816</v>
          </cell>
          <cell r="J99">
            <v>28.094450113079702</v>
          </cell>
          <cell r="K99">
            <v>23.770242551563335</v>
          </cell>
          <cell r="L99">
            <v>7.8447205046799988</v>
          </cell>
          <cell r="M99">
            <v>3.9781422914237559</v>
          </cell>
          <cell r="N99">
            <v>2.1048521847580024</v>
          </cell>
          <cell r="O99">
            <v>1.3491985083061238</v>
          </cell>
          <cell r="P99">
            <v>0.53285697144926858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47.006882493180662</v>
          </cell>
          <cell r="F100">
            <v>48.436711491667523</v>
          </cell>
          <cell r="G100">
            <v>48.976799913110597</v>
          </cell>
          <cell r="H100">
            <v>53.288430817682297</v>
          </cell>
          <cell r="I100">
            <v>51.882710955452389</v>
          </cell>
          <cell r="J100">
            <v>51.549172735157484</v>
          </cell>
          <cell r="K100">
            <v>38.834001019301617</v>
          </cell>
          <cell r="L100">
            <v>14.352822523411977</v>
          </cell>
          <cell r="M100">
            <v>6.8970337114864098</v>
          </cell>
          <cell r="N100">
            <v>4.1674713384992019</v>
          </cell>
          <cell r="O100">
            <v>4.0946466505757684</v>
          </cell>
          <cell r="P100">
            <v>2.4620845684679198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37.262963776546307</v>
          </cell>
          <cell r="F101">
            <v>30.926748887136508</v>
          </cell>
          <cell r="G101">
            <v>32.46451669394817</v>
          </cell>
          <cell r="H101">
            <v>24.027463676925489</v>
          </cell>
          <cell r="I101">
            <v>11.305612015289194</v>
          </cell>
          <cell r="J101">
            <v>11.127062151563983</v>
          </cell>
          <cell r="K101">
            <v>8.1310897782955429</v>
          </cell>
          <cell r="L101">
            <v>2.0803687312360761</v>
          </cell>
          <cell r="M101">
            <v>0.13867796040190639</v>
          </cell>
          <cell r="N101">
            <v>5.2226054547708297E-4</v>
          </cell>
          <cell r="O101">
            <v>2.4489525387931912E-4</v>
          </cell>
          <cell r="P101">
            <v>1.1331530101569129E-4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310.64335000911501</v>
          </cell>
          <cell r="F102">
            <v>126.744403401645</v>
          </cell>
          <cell r="G102">
            <v>105.954408076664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688.91077042747895</v>
          </cell>
          <cell r="F103">
            <v>659.57564571221803</v>
          </cell>
          <cell r="G103">
            <v>602.23109809979906</v>
          </cell>
          <cell r="H103">
            <v>429.13136671550001</v>
          </cell>
          <cell r="I103">
            <v>304.68374882797798</v>
          </cell>
          <cell r="J103">
            <v>159.813548830244</v>
          </cell>
          <cell r="K103">
            <v>27.205278394960398</v>
          </cell>
          <cell r="M103">
            <v>1.2346095987696299E-2</v>
          </cell>
          <cell r="N103">
            <v>9.0449642419822805E-3</v>
          </cell>
          <cell r="O103">
            <v>9.5877173601773297E-3</v>
          </cell>
          <cell r="P103">
            <v>4.3740949747272098E-3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13.624240672644801</v>
          </cell>
          <cell r="F104">
            <v>8.0966845426040805</v>
          </cell>
          <cell r="G104">
            <v>12.811985539055099</v>
          </cell>
          <cell r="H104">
            <v>0.60568610242000098</v>
          </cell>
          <cell r="I104">
            <v>0.11728666117017</v>
          </cell>
          <cell r="J104">
            <v>4.6964503139935401E-2</v>
          </cell>
          <cell r="K104">
            <v>0.16959362313639501</v>
          </cell>
          <cell r="L104">
            <v>5.8608674060039202E-2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1522.1010821285599</v>
          </cell>
          <cell r="F105">
            <v>1408.0660463501199</v>
          </cell>
          <cell r="G105">
            <v>1586.6280008901999</v>
          </cell>
          <cell r="H105">
            <v>1586.01060492735</v>
          </cell>
          <cell r="I105">
            <v>1608.0323800906499</v>
          </cell>
          <cell r="J105">
            <v>1584.5269863777</v>
          </cell>
          <cell r="K105">
            <v>1340.6416799081701</v>
          </cell>
          <cell r="L105">
            <v>442.44223646395199</v>
          </cell>
          <cell r="M105">
            <v>224.36722523629999</v>
          </cell>
          <cell r="N105">
            <v>118.71366322035099</v>
          </cell>
          <cell r="O105">
            <v>76.094795868465397</v>
          </cell>
          <cell r="P105">
            <v>30.053133189738698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2651.1881726153902</v>
          </cell>
          <cell r="F106">
            <v>2731.83052813005</v>
          </cell>
          <cell r="G106">
            <v>2762.2915150994399</v>
          </cell>
          <cell r="H106">
            <v>3005.4674981172798</v>
          </cell>
          <cell r="I106">
            <v>2926.18489788752</v>
          </cell>
          <cell r="J106">
            <v>2907.3733422628802</v>
          </cell>
          <cell r="K106">
            <v>2190.2376574886098</v>
          </cell>
          <cell r="L106">
            <v>809.49919032043499</v>
          </cell>
          <cell r="M106">
            <v>388.992701327833</v>
          </cell>
          <cell r="N106">
            <v>235.04538349135501</v>
          </cell>
          <cell r="O106">
            <v>230.93807109247399</v>
          </cell>
          <cell r="P106">
            <v>138.86156966159101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-2.7687450592621E-3</v>
          </cell>
          <cell r="K107">
            <v>-3.7919351035619799E-3</v>
          </cell>
          <cell r="L107">
            <v>-1.9930667927360798E-2</v>
          </cell>
          <cell r="M107">
            <v>-2.00651168427145E-2</v>
          </cell>
          <cell r="N107">
            <v>-1.60005955398165E-2</v>
          </cell>
          <cell r="O107">
            <v>-1.7784296312843801E-2</v>
          </cell>
          <cell r="P107">
            <v>-2.19375134345349E-2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2267.7886561236401</v>
          </cell>
          <cell r="F108">
            <v>2009.4365586956999</v>
          </cell>
          <cell r="G108">
            <v>1921.72655901133</v>
          </cell>
          <cell r="H108">
            <v>1402.0567720752299</v>
          </cell>
          <cell r="I108">
            <v>1104.39160391323</v>
          </cell>
          <cell r="J108">
            <v>772.36213564460797</v>
          </cell>
          <cell r="K108">
            <v>350.65365505984698</v>
          </cell>
          <cell r="M108">
            <v>1.3901051929300299E-2</v>
          </cell>
          <cell r="N108">
            <v>1.50101868083857E-2</v>
          </cell>
          <cell r="O108">
            <v>1.32318894306828E-2</v>
          </cell>
          <cell r="P108">
            <v>2.52154524730996E-2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4514.4827230382198</v>
          </cell>
          <cell r="F109">
            <v>3846.5255802286201</v>
          </cell>
          <cell r="G109">
            <v>3739.3919015956199</v>
          </cell>
          <cell r="H109">
            <v>3096.4489347860199</v>
          </cell>
          <cell r="I109">
            <v>1588.5879856483</v>
          </cell>
          <cell r="J109">
            <v>823.43065269501301</v>
          </cell>
          <cell r="K109">
            <v>353.32108236662901</v>
          </cell>
          <cell r="M109">
            <v>1.3655744517097499E-2</v>
          </cell>
          <cell r="N109">
            <v>1.48806146659121E-2</v>
          </cell>
          <cell r="O109">
            <v>1.30396207149E-2</v>
          </cell>
          <cell r="P109">
            <v>2.4680622543917199E-2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5886.1110108686898</v>
          </cell>
          <cell r="F110">
            <v>5605.5620954257902</v>
          </cell>
          <cell r="G110">
            <v>5846.7450389304604</v>
          </cell>
          <cell r="H110">
            <v>3577.6235377961598</v>
          </cell>
          <cell r="I110">
            <v>1606.9184789077201</v>
          </cell>
          <cell r="J110">
            <v>751.84116662957399</v>
          </cell>
          <cell r="K110">
            <v>410.38765166671999</v>
          </cell>
          <cell r="L110">
            <v>20.2772754506544</v>
          </cell>
          <cell r="M110">
            <v>16.888661641435</v>
          </cell>
          <cell r="N110">
            <v>15.1890313139975</v>
          </cell>
          <cell r="O110">
            <v>13.8550189421022</v>
          </cell>
          <cell r="P110">
            <v>11.964525288575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-361.037399752341</v>
          </cell>
          <cell r="M111">
            <v>-780.75669638631598</v>
          </cell>
          <cell r="N111">
            <v>-846.53900017352601</v>
          </cell>
          <cell r="O111">
            <v>-952.85492522743596</v>
          </cell>
          <cell r="P111">
            <v>-1015.65076106591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-1.54958583777244E-2</v>
          </cell>
          <cell r="K112">
            <v>-2.1419143967521301E-2</v>
          </cell>
          <cell r="L112">
            <v>-4.9364252461976302E-2</v>
          </cell>
          <cell r="M112">
            <v>-5.2293942647455398E-2</v>
          </cell>
          <cell r="N112">
            <v>-4.90233781748119E-2</v>
          </cell>
          <cell r="O112">
            <v>-4.9352330510640197E-2</v>
          </cell>
          <cell r="P112">
            <v>-7.5598118360246006E-2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-7.39054788850293E-3</v>
          </cell>
          <cell r="M113">
            <v>-8.2328480069423903E-3</v>
          </cell>
          <cell r="N113">
            <v>-7.6516681738535699E-3</v>
          </cell>
          <cell r="O113">
            <v>-9.3164296302706597E-3</v>
          </cell>
          <cell r="P113">
            <v>-1.3247476353176199E-2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-1.1714417104722701E-3</v>
          </cell>
          <cell r="K114">
            <v>-1.3437994592366801E-3</v>
          </cell>
          <cell r="L114">
            <v>-3.1852225622784301E-3</v>
          </cell>
          <cell r="M114">
            <v>-1.4743297226907E-3</v>
          </cell>
          <cell r="N114">
            <v>-3.7491159242565501E-3</v>
          </cell>
          <cell r="O114">
            <v>-1.9633915874240201E-3</v>
          </cell>
          <cell r="P114">
            <v>-6.4832736636923401E-3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2101.6311569972099</v>
          </cell>
          <cell r="F115">
            <v>1744.2686372344999</v>
          </cell>
          <cell r="G115">
            <v>1830.99874153868</v>
          </cell>
          <cell r="H115">
            <v>1355.1489513786</v>
          </cell>
          <cell r="I115">
            <v>637.63651766230998</v>
          </cell>
          <cell r="J115">
            <v>627.56630534820897</v>
          </cell>
          <cell r="K115">
            <v>458.593463495869</v>
          </cell>
          <cell r="L115">
            <v>117.332796441715</v>
          </cell>
          <cell r="M115">
            <v>7.8214369666675196</v>
          </cell>
          <cell r="N115">
            <v>2.9455494764907501E-2</v>
          </cell>
          <cell r="O115">
            <v>1.3812092318793601E-2</v>
          </cell>
          <cell r="P115">
            <v>6.3909829772849803E-3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-3.1281848306832999E-3</v>
          </cell>
          <cell r="K116">
            <v>-5.31905831885548E-3</v>
          </cell>
          <cell r="L116">
            <v>-402.744278114368</v>
          </cell>
          <cell r="M116">
            <v>-561.894581995198</v>
          </cell>
          <cell r="N116">
            <v>-1672.62450396742</v>
          </cell>
          <cell r="O116">
            <v>-2292.7735383755999</v>
          </cell>
          <cell r="P116">
            <v>-2882.1479728642398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-1.14020388699022E-2</v>
          </cell>
          <cell r="K117">
            <v>-1.5772433399753101E-2</v>
          </cell>
          <cell r="L117">
            <v>-604.34642089720398</v>
          </cell>
          <cell r="M117">
            <v>-657.08792733778603</v>
          </cell>
          <cell r="N117">
            <v>-604.36660841420598</v>
          </cell>
          <cell r="O117">
            <v>-657.046412248514</v>
          </cell>
          <cell r="P117">
            <v>-692.91093260344996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5.7010466812564164</v>
          </cell>
          <cell r="F118">
            <v>2.2401140286529841</v>
          </cell>
          <cell r="G118">
            <v>2.3287010902537348</v>
          </cell>
          <cell r="J118">
            <v>7.8287332589603967E-6</v>
          </cell>
          <cell r="K118">
            <v>9.9806697735403972E-6</v>
          </cell>
          <cell r="L118">
            <v>7.6558840626619338E-3</v>
          </cell>
          <cell r="M118">
            <v>2.2296047670259236E-2</v>
          </cell>
          <cell r="N118">
            <v>2.8710560149362376E-2</v>
          </cell>
          <cell r="O118">
            <v>2.877474540406472E-2</v>
          </cell>
          <cell r="P118">
            <v>3.5654193866364127E-2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9.1913861290079986</v>
          </cell>
          <cell r="F119">
            <v>8.7999995083092628</v>
          </cell>
          <cell r="G119">
            <v>8.0349529127119546</v>
          </cell>
          <cell r="H119">
            <v>7.146580277404011</v>
          </cell>
          <cell r="I119">
            <v>5.4862121814476064</v>
          </cell>
          <cell r="J119">
            <v>3.5533616202500369</v>
          </cell>
          <cell r="K119">
            <v>1.7841141832875373</v>
          </cell>
          <cell r="L119">
            <v>1.4211450025549621</v>
          </cell>
          <cell r="M119">
            <v>1.421313988918177</v>
          </cell>
          <cell r="N119">
            <v>1.4212706121094689</v>
          </cell>
          <cell r="O119">
            <v>1.4212780361329043</v>
          </cell>
          <cell r="P119">
            <v>1.4212105612563672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8.2103366576809656E-4</v>
          </cell>
          <cell r="K120">
            <v>1.2094239818406744E-3</v>
          </cell>
          <cell r="L120">
            <v>2.5679559984090603</v>
          </cell>
          <cell r="M120">
            <v>3.5820696251101651</v>
          </cell>
          <cell r="N120">
            <v>10.661455068623658</v>
          </cell>
          <cell r="O120">
            <v>14.614228260060155</v>
          </cell>
          <cell r="P120">
            <v>18.371350536558296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8.002338007299793E-4</v>
          </cell>
          <cell r="K121">
            <v>1.1747890643939636E-3</v>
          </cell>
          <cell r="L121">
            <v>9.5640282108563782E-4</v>
          </cell>
          <cell r="M121">
            <v>6.8251888502871168E-4</v>
          </cell>
          <cell r="N121">
            <v>5.3036136904996054E-4</v>
          </cell>
          <cell r="O121">
            <v>6.1593677437316843E-4</v>
          </cell>
          <cell r="P121">
            <v>1.200834105610637E-3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2.0799865038117152E-5</v>
          </cell>
          <cell r="K122">
            <v>3.4634917446711423E-5</v>
          </cell>
          <cell r="L122">
            <v>2.5669995955879759</v>
          </cell>
          <cell r="M122">
            <v>3.5813871062251308</v>
          </cell>
          <cell r="N122">
            <v>10.660924707254619</v>
          </cell>
          <cell r="O122">
            <v>14.613612323285762</v>
          </cell>
          <cell r="P122">
            <v>18.370149702452711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4.6196235200751712E-6</v>
          </cell>
          <cell r="K123">
            <v>2.8687208270995857E-6</v>
          </cell>
          <cell r="L123">
            <v>1.7519449064127545E-4</v>
          </cell>
          <cell r="M123">
            <v>5.0197993346656007E-4</v>
          </cell>
          <cell r="N123">
            <v>6.2510380156822543E-4</v>
          </cell>
          <cell r="O123">
            <v>6.2974943266935865E-4</v>
          </cell>
          <cell r="P123">
            <v>7.6678072399115956E-4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2.9715795648655718</v>
          </cell>
          <cell r="F124">
            <v>2.970940966274954</v>
          </cell>
          <cell r="G124">
            <v>4.4324339553077037</v>
          </cell>
          <cell r="H124">
            <v>3.0323516823767185</v>
          </cell>
          <cell r="I124">
            <v>2.9722908608096157</v>
          </cell>
          <cell r="J124">
            <v>2.9711139696207574</v>
          </cell>
          <cell r="K124">
            <v>2.9714798680280134</v>
          </cell>
          <cell r="L124">
            <v>5.0227601866942306</v>
          </cell>
          <cell r="M124">
            <v>2.9767113678419661</v>
          </cell>
          <cell r="N124">
            <v>2.9717124588661603</v>
          </cell>
          <cell r="O124">
            <v>2.8899846995110621</v>
          </cell>
          <cell r="P124">
            <v>2.7708613169772143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2.4542972628233725E-4</v>
          </cell>
          <cell r="M125">
            <v>2.3260068206158518E-4</v>
          </cell>
          <cell r="N125">
            <v>2.5702691859347168E-4</v>
          </cell>
          <cell r="O125">
            <v>2.7834131670170656E-4</v>
          </cell>
          <cell r="P125">
            <v>4.6575432091183511E-4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9.8195925013253472E-5</v>
          </cell>
          <cell r="M126">
            <v>6.858665690136544E-5</v>
          </cell>
          <cell r="N126">
            <v>1.045911035115215E-4</v>
          </cell>
          <cell r="O126">
            <v>9.2740280159538617E-5</v>
          </cell>
          <cell r="P126">
            <v>2.0183934057124546E-4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1.4723380126908388E-4</v>
          </cell>
          <cell r="M127">
            <v>1.6401402516021981E-4</v>
          </cell>
          <cell r="N127">
            <v>1.5243581508195001E-4</v>
          </cell>
          <cell r="O127">
            <v>1.8560103654216789E-4</v>
          </cell>
          <cell r="P127">
            <v>2.6391498034059009E-4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2.1353617890885497</v>
          </cell>
          <cell r="I128">
            <v>2.1349490864864209</v>
          </cell>
          <cell r="J128">
            <v>2.1351403425136293</v>
          </cell>
          <cell r="K128">
            <v>2.134937214430332</v>
          </cell>
          <cell r="L128">
            <v>2.1349035181731022</v>
          </cell>
          <cell r="M128">
            <v>2.1350791882621514</v>
          </cell>
          <cell r="N128">
            <v>2.1340944131855411</v>
          </cell>
          <cell r="O128">
            <v>1.6721261716166793E-3</v>
          </cell>
          <cell r="P128">
            <v>3.4325042997562492E-3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1.5773659616147219E-6</v>
          </cell>
          <cell r="I129">
            <v>8.8242587963869895E-4</v>
          </cell>
          <cell r="J129">
            <v>1.0050108432732988E-3</v>
          </cell>
          <cell r="K129">
            <v>1.0372698358108922E-3</v>
          </cell>
          <cell r="L129">
            <v>1.0683735357680266E-3</v>
          </cell>
          <cell r="M129">
            <v>1.0681267502637038E-3</v>
          </cell>
          <cell r="N129">
            <v>1.0723549113101443E-3</v>
          </cell>
          <cell r="O129">
            <v>7.2511357102416512E-4</v>
          </cell>
          <cell r="P129">
            <v>1.132836270045807E-3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1.5773659616147219E-6</v>
          </cell>
          <cell r="I130">
            <v>8.8242587963869895E-4</v>
          </cell>
          <cell r="J130">
            <v>1.0050108432732988E-3</v>
          </cell>
          <cell r="K130">
            <v>1.0372698358108922E-3</v>
          </cell>
          <cell r="L130">
            <v>1.0683735357680266E-3</v>
          </cell>
          <cell r="M130">
            <v>1.0681267502637038E-3</v>
          </cell>
          <cell r="N130">
            <v>1.0723549113101443E-3</v>
          </cell>
          <cell r="O130">
            <v>7.2511357102416512E-4</v>
          </cell>
          <cell r="P130">
            <v>1.132836270045807E-3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1.1764710823746554</v>
          </cell>
          <cell r="F131">
            <v>3.6351481971247588</v>
          </cell>
          <cell r="G131">
            <v>2.7981030794038224</v>
          </cell>
          <cell r="H131">
            <v>2.7980303234931116</v>
          </cell>
          <cell r="I131">
            <v>2.7980445429831429</v>
          </cell>
          <cell r="J131">
            <v>2.8155346908748156</v>
          </cell>
          <cell r="K131">
            <v>2.81414338409737</v>
          </cell>
          <cell r="L131">
            <v>8.4035356375617543</v>
          </cell>
          <cell r="M131">
            <v>8.6399302742487603</v>
          </cell>
          <cell r="N131">
            <v>8.7253436409255585</v>
          </cell>
          <cell r="O131">
            <v>8.8107276875464144</v>
          </cell>
          <cell r="P131">
            <v>8.8969326981076549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0.21139854089237364</v>
          </cell>
          <cell r="F132">
            <v>3.9295191850278274E-5</v>
          </cell>
          <cell r="G132">
            <v>0.45751783861320799</v>
          </cell>
          <cell r="J132">
            <v>8.0403315208097287E-6</v>
          </cell>
          <cell r="K132">
            <v>1.0770528117379604E-5</v>
          </cell>
          <cell r="L132">
            <v>7.6817450648119807E-3</v>
          </cell>
          <cell r="M132">
            <v>2.2368577087499494E-2</v>
          </cell>
          <cell r="N132">
            <v>2.8804813843651494E-2</v>
          </cell>
          <cell r="O132">
            <v>2.8868859856900183E-2</v>
          </cell>
          <cell r="P132">
            <v>3.577111179088191E-2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2.4621378089341195E-4</v>
          </cell>
          <cell r="M133">
            <v>2.333437527566959E-4</v>
          </cell>
          <cell r="N133">
            <v>2.5784802182226966E-4</v>
          </cell>
          <cell r="O133">
            <v>2.7923051132420888E-4</v>
          </cell>
          <cell r="P133">
            <v>4.6724222878864518E-4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1.9847750567397897E-2</v>
          </cell>
          <cell r="F134">
            <v>2.0909224637285624E-2</v>
          </cell>
          <cell r="G134">
            <v>2.3281075262392122E-3</v>
          </cell>
          <cell r="H134">
            <v>8.3773722042983887E-5</v>
          </cell>
          <cell r="I134">
            <v>6.527467052208306E-5</v>
          </cell>
          <cell r="J134">
            <v>1.4351020111874906E-3</v>
          </cell>
          <cell r="K134">
            <v>9.9527591349052758E-5</v>
          </cell>
          <cell r="L134">
            <v>1.0167323831040526E-3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0.30650233145631367</v>
          </cell>
          <cell r="F135">
            <v>3.6136398432486083</v>
          </cell>
          <cell r="G135">
            <v>7.6284292903147158E-3</v>
          </cell>
          <cell r="H135">
            <v>1.3700189636485198E-4</v>
          </cell>
          <cell r="I135">
            <v>1.6240022832608782E-4</v>
          </cell>
          <cell r="J135">
            <v>8.4092225815455748E-3</v>
          </cell>
          <cell r="K135">
            <v>8.4109745726735317E-3</v>
          </cell>
          <cell r="L135">
            <v>1.8687940801756144</v>
          </cell>
          <cell r="M135">
            <v>1.9428087939505532</v>
          </cell>
          <cell r="N135">
            <v>1.9711424349828859</v>
          </cell>
          <cell r="O135">
            <v>1.9874157185196093</v>
          </cell>
          <cell r="P135">
            <v>2.0140790116438017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0.31179205010392708</v>
          </cell>
          <cell r="F136">
            <v>5.526809170890044E-4</v>
          </cell>
          <cell r="G136">
            <v>5.5309259152200394E-4</v>
          </cell>
          <cell r="H136">
            <v>5.535305459946862E-4</v>
          </cell>
          <cell r="I136">
            <v>5.5437210319704284E-4</v>
          </cell>
          <cell r="J136">
            <v>8.4241998044833361E-3</v>
          </cell>
          <cell r="K136">
            <v>8.4257913974579747E-3</v>
          </cell>
          <cell r="L136">
            <v>3.728608205709635</v>
          </cell>
          <cell r="M136">
            <v>3.8773325714540889</v>
          </cell>
          <cell r="N136">
            <v>3.9279240545904419</v>
          </cell>
          <cell r="O136">
            <v>3.9969546027530369</v>
          </cell>
          <cell r="P136">
            <v>4.0493415444762855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0.32693731050181268</v>
          </cell>
          <cell r="F137">
            <v>4.023092630665461E-5</v>
          </cell>
          <cell r="G137">
            <v>2.3301037043852912</v>
          </cell>
          <cell r="H137">
            <v>2.7972847233547924</v>
          </cell>
          <cell r="I137">
            <v>2.7972853713718799</v>
          </cell>
          <cell r="J137">
            <v>2.7972855428139232</v>
          </cell>
          <cell r="K137">
            <v>2.7972857087737371</v>
          </cell>
          <cell r="L137">
            <v>2.797284277688628</v>
          </cell>
          <cell r="M137">
            <v>2.7972541196213356</v>
          </cell>
          <cell r="N137">
            <v>2.7972545440080099</v>
          </cell>
          <cell r="O137">
            <v>2.797246708439117</v>
          </cell>
          <cell r="P137">
            <v>2.7972709739022541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9.3475002771706759</v>
          </cell>
          <cell r="F138">
            <v>8.9494660205185603</v>
          </cell>
          <cell r="G138">
            <v>8.1713853202143643</v>
          </cell>
          <cell r="H138">
            <v>5.8226779744301185</v>
          </cell>
          <cell r="I138">
            <v>4.1341078538395966</v>
          </cell>
          <cell r="J138">
            <v>2.1684334983750868</v>
          </cell>
          <cell r="K138">
            <v>0.36913539206187701</v>
          </cell>
          <cell r="M138">
            <v>1.6751826306236526E-4</v>
          </cell>
          <cell r="N138">
            <v>1.2272678754385725E-4</v>
          </cell>
          <cell r="O138">
            <v>1.3009114464284028E-4</v>
          </cell>
          <cell r="P138">
            <v>5.93499996570855E-5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30.770538074947602</v>
          </cell>
          <cell r="F139">
            <v>27.265082207540047</v>
          </cell>
          <cell r="G139">
            <v>26.07498723217547</v>
          </cell>
          <cell r="H139">
            <v>19.023836798849814</v>
          </cell>
          <cell r="I139">
            <v>14.984960704385744</v>
          </cell>
          <cell r="J139">
            <v>10.479811881202291</v>
          </cell>
          <cell r="K139">
            <v>4.7578514933493494</v>
          </cell>
          <cell r="M139">
            <v>1.8861671545862061E-4</v>
          </cell>
          <cell r="N139">
            <v>2.0366603539193648E-4</v>
          </cell>
          <cell r="O139">
            <v>1.7953717002283353E-4</v>
          </cell>
          <cell r="P139">
            <v>3.4213639719266802E-4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61.254853772567387</v>
          </cell>
          <cell r="F140">
            <v>52.191663232410036</v>
          </cell>
          <cell r="G140">
            <v>50.738017660727422</v>
          </cell>
          <cell r="H140">
            <v>42.014232493704455</v>
          </cell>
          <cell r="I140">
            <v>21.554789493192715</v>
          </cell>
          <cell r="J140">
            <v>11.172736128833275</v>
          </cell>
          <cell r="K140">
            <v>4.7940445368606301</v>
          </cell>
          <cell r="M140">
            <v>1.852882566770357E-4</v>
          </cell>
          <cell r="N140">
            <v>2.019079330517244E-4</v>
          </cell>
          <cell r="O140">
            <v>1.769283679090907E-4</v>
          </cell>
          <cell r="P140">
            <v>3.348795460504368E-4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3.7980814976110695</v>
          </cell>
          <cell r="F141">
            <v>10.146267677902323</v>
          </cell>
          <cell r="G141">
            <v>12.540217177672304</v>
          </cell>
          <cell r="H141">
            <v>12.540425955564947</v>
          </cell>
          <cell r="I141">
            <v>12.540427106885545</v>
          </cell>
          <cell r="J141">
            <v>12.544858732123055</v>
          </cell>
          <cell r="K141">
            <v>12.544875361327755</v>
          </cell>
          <cell r="L141">
            <v>18.811969552071755</v>
          </cell>
          <cell r="M141">
            <v>18.811973394964642</v>
          </cell>
          <cell r="N141">
            <v>18.812075799868825</v>
          </cell>
          <cell r="O141">
            <v>18.812085775456026</v>
          </cell>
          <cell r="P141">
            <v>18.813636243198641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0.26058110181400973</v>
          </cell>
          <cell r="F142">
            <v>0.16590536408262932</v>
          </cell>
          <cell r="G142">
            <v>0.23082107933595325</v>
          </cell>
          <cell r="H142">
            <v>1.0828539829309002E-2</v>
          </cell>
          <cell r="I142">
            <v>2.1560016533439799E-3</v>
          </cell>
          <cell r="J142">
            <v>2.2945655211284916E-3</v>
          </cell>
          <cell r="K142">
            <v>3.1453672712750741E-3</v>
          </cell>
          <cell r="L142">
            <v>2.0909459743671333E-3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9.535522935916747</v>
          </cell>
          <cell r="F143">
            <v>10.113171348023849</v>
          </cell>
          <cell r="G143">
            <v>9.875535599293686</v>
          </cell>
          <cell r="H143">
            <v>8.2663758005101666</v>
          </cell>
          <cell r="I143">
            <v>8.605905499253911</v>
          </cell>
          <cell r="J143">
            <v>8.9612058488254309</v>
          </cell>
          <cell r="K143">
            <v>9.1697854832096155</v>
          </cell>
          <cell r="L143">
            <v>23.61645629706139</v>
          </cell>
          <cell r="M143">
            <v>27.429102234404876</v>
          </cell>
          <cell r="N143">
            <v>27.346856293271667</v>
          </cell>
          <cell r="O143">
            <v>29.24204441653481</v>
          </cell>
          <cell r="P143">
            <v>30.440706296274371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0.44918645146075603</v>
          </cell>
          <cell r="K144">
            <v>0.37454438021780756</v>
          </cell>
          <cell r="L144">
            <v>0.27475982995466663</v>
          </cell>
          <cell r="M144">
            <v>6.7370090236542307E-2</v>
          </cell>
          <cell r="N144">
            <v>5.9270475109362841E-2</v>
          </cell>
          <cell r="O144">
            <v>9.8440421386554899E-2</v>
          </cell>
          <cell r="P144">
            <v>8.5143156886678062E-2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79.75760177328857</v>
          </cell>
          <cell r="F145">
            <v>75.956125954279031</v>
          </cell>
          <cell r="G145">
            <v>79.224187519382909</v>
          </cell>
          <cell r="H145">
            <v>48.477283709975069</v>
          </cell>
          <cell r="I145">
            <v>21.773963128830935</v>
          </cell>
          <cell r="J145">
            <v>10.187549683327546</v>
          </cell>
          <cell r="K145">
            <v>5.5608082881669416</v>
          </cell>
          <cell r="L145">
            <v>0.27475982995466663</v>
          </cell>
          <cell r="M145">
            <v>0.22884365367798162</v>
          </cell>
          <cell r="N145">
            <v>0.20581343243899108</v>
          </cell>
          <cell r="O145">
            <v>0.18773738403932536</v>
          </cell>
          <cell r="P145">
            <v>0.16212093886957982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0.43672609103907251</v>
          </cell>
          <cell r="F146">
            <v>0.55206530508318263</v>
          </cell>
          <cell r="G146">
            <v>2.7332898152679883</v>
          </cell>
          <cell r="H146">
            <v>6.9049548509732102</v>
          </cell>
          <cell r="I146">
            <v>8.345497363777465</v>
          </cell>
          <cell r="J146">
            <v>8.3454981784173388</v>
          </cell>
          <cell r="K146">
            <v>8.3454987810286383</v>
          </cell>
          <cell r="L146">
            <v>8.3455001475511175</v>
          </cell>
          <cell r="M146">
            <v>8.3455027410503941</v>
          </cell>
          <cell r="N146">
            <v>9.8926838455174053</v>
          </cell>
          <cell r="O146">
            <v>9.8926889465020196</v>
          </cell>
          <cell r="P146">
            <v>9.8932415117065737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27.207193537205058</v>
          </cell>
          <cell r="F147">
            <v>28.488340474406382</v>
          </cell>
          <cell r="G147">
            <v>28.049722380178228</v>
          </cell>
          <cell r="H147">
            <v>28.031314995959573</v>
          </cell>
          <cell r="I147">
            <v>28.420547366305197</v>
          </cell>
          <cell r="J147">
            <v>28.012312501531017</v>
          </cell>
          <cell r="K147">
            <v>23.701955472794758</v>
          </cell>
          <cell r="L147">
            <v>9.6819629662565028</v>
          </cell>
          <cell r="M147">
            <v>5.9016155533836683</v>
          </cell>
          <cell r="N147">
            <v>4.0625727893154631</v>
          </cell>
          <cell r="O147">
            <v>3.3258229112542899</v>
          </cell>
          <cell r="P147">
            <v>2.5386899087367296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4.0620116198867344E-6</v>
          </cell>
          <cell r="I148">
            <v>3.0412037600577626E-5</v>
          </cell>
          <cell r="J148">
            <v>3.2033510981784293E-5</v>
          </cell>
          <cell r="K148">
            <v>3.525291598008429E-5</v>
          </cell>
          <cell r="L148">
            <v>4.791528707174885E-5</v>
          </cell>
          <cell r="M148">
            <v>2.4316039878124476E-5</v>
          </cell>
          <cell r="N148">
            <v>2.9589083880396736E-5</v>
          </cell>
          <cell r="O148">
            <v>3.0424017142405448E-5</v>
          </cell>
          <cell r="P148">
            <v>5.6743630712658325E-5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1.6521030603385829E-5</v>
          </cell>
          <cell r="I149">
            <v>1.4242900039115988E-4</v>
          </cell>
          <cell r="J149">
            <v>1.6556196290272072E-4</v>
          </cell>
          <cell r="K149">
            <v>1.7390479800779315E-4</v>
          </cell>
          <cell r="L149">
            <v>2.1980193591175895E-4</v>
          </cell>
          <cell r="M149">
            <v>1.0674048844868433E-4</v>
          </cell>
          <cell r="N149">
            <v>1.27568401053507E-4</v>
          </cell>
          <cell r="O149">
            <v>1.3036833099631286E-4</v>
          </cell>
          <cell r="P149">
            <v>2.455080187220265E-4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3.021786300066118E-6</v>
          </cell>
          <cell r="I150">
            <v>7.668418020219793E-6</v>
          </cell>
          <cell r="J150">
            <v>2.3500018027648651E-5</v>
          </cell>
          <cell r="K150">
            <v>2.3320399787788307E-5</v>
          </cell>
          <cell r="L150">
            <v>2.6403150904813674E-5</v>
          </cell>
          <cell r="M150">
            <v>1.2212324392261607E-5</v>
          </cell>
          <cell r="N150">
            <v>1.5993253831500887E-5</v>
          </cell>
          <cell r="O150">
            <v>1.5066508804809433E-5</v>
          </cell>
          <cell r="P150">
            <v>3.0543629409926429E-5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3.8574806874050171E-6</v>
          </cell>
          <cell r="I151">
            <v>2.8421386629757643E-5</v>
          </cell>
          <cell r="J151">
            <v>2.5872425056490116E-5</v>
          </cell>
          <cell r="K151">
            <v>2.535946636093851E-5</v>
          </cell>
          <cell r="L151">
            <v>4.0413364486676417E-5</v>
          </cell>
          <cell r="M151">
            <v>2.1400396839175062E-5</v>
          </cell>
          <cell r="N151">
            <v>2.5895205319959543E-5</v>
          </cell>
          <cell r="O151">
            <v>2.6698220642321207E-5</v>
          </cell>
          <cell r="P151">
            <v>4.9242236292866832E-5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5.5797519960279981E-6</v>
          </cell>
          <cell r="I152">
            <v>7.5927158140604947E-5</v>
          </cell>
          <cell r="J152">
            <v>8.4156008836797666E-5</v>
          </cell>
          <cell r="K152">
            <v>8.9972015878982101E-5</v>
          </cell>
          <cell r="L152">
            <v>1.0507013344852049E-4</v>
          </cell>
          <cell r="M152">
            <v>4.8811727339122935E-5</v>
          </cell>
          <cell r="N152">
            <v>5.6090858021649824E-5</v>
          </cell>
          <cell r="O152">
            <v>5.8179584406776979E-5</v>
          </cell>
          <cell r="P152">
            <v>1.0897852230657546E-4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7.462890301007266E-5</v>
          </cell>
          <cell r="M153">
            <v>5.2125859245037744E-5</v>
          </cell>
          <cell r="N153">
            <v>7.9489238668756346E-5</v>
          </cell>
          <cell r="O153">
            <v>7.0482612921249447E-5</v>
          </cell>
          <cell r="P153">
            <v>1.5339789883414651E-4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3.9528333716033726E-6</v>
          </cell>
          <cell r="I154">
            <v>2.9391607832331837E-5</v>
          </cell>
          <cell r="J154">
            <v>3.4909548855676525E-5</v>
          </cell>
          <cell r="K154">
            <v>3.5910228607226479E-5</v>
          </cell>
          <cell r="L154">
            <v>4.7231427228480988E-5</v>
          </cell>
          <cell r="M154">
            <v>2.3851606421100851E-5</v>
          </cell>
          <cell r="N154">
            <v>2.8625042544390924E-5</v>
          </cell>
          <cell r="O154">
            <v>2.8665551348717963E-5</v>
          </cell>
          <cell r="P154">
            <v>5.301501066899205E-5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1.6351581120043968E-5</v>
          </cell>
          <cell r="I155">
            <v>1.4100596299148268E-4</v>
          </cell>
          <cell r="J155">
            <v>1.6390139961773662E-4</v>
          </cell>
          <cell r="K155">
            <v>1.721635449019561E-4</v>
          </cell>
          <cell r="L155">
            <v>2.1760167546672026E-4</v>
          </cell>
          <cell r="M155">
            <v>1.0567034724119445E-4</v>
          </cell>
          <cell r="N155">
            <v>1.2629000691572061E-4</v>
          </cell>
          <cell r="O155">
            <v>1.2906043617736833E-4</v>
          </cell>
          <cell r="P155">
            <v>2.430520031268749E-4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5.3220391505066315E-6</v>
          </cell>
          <cell r="I156">
            <v>6.2976032838144803E-5</v>
          </cell>
          <cell r="J156">
            <v>6.3884520450034686E-5</v>
          </cell>
          <cell r="K156">
            <v>6.6428493403681798E-5</v>
          </cell>
          <cell r="L156">
            <v>9.0051116946624851E-5</v>
          </cell>
          <cell r="M156">
            <v>4.4193299824190901E-5</v>
          </cell>
          <cell r="N156">
            <v>5.0188858455244879E-5</v>
          </cell>
          <cell r="O156">
            <v>5.4531623737986997E-5</v>
          </cell>
          <cell r="P156">
            <v>1.0064690579627125E-4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3.6168660818089513E-6</v>
          </cell>
          <cell r="I157">
            <v>2.770867689211803E-5</v>
          </cell>
          <cell r="J157">
            <v>4.1775465222914092E-5</v>
          </cell>
          <cell r="K157">
            <v>4.5475195558024554E-5</v>
          </cell>
          <cell r="L157">
            <v>5.0681281958284877E-5</v>
          </cell>
          <cell r="M157">
            <v>2.3525003484121851E-5</v>
          </cell>
          <cell r="N157">
            <v>2.9968402745383391E-5</v>
          </cell>
          <cell r="O157">
            <v>2.8591333545897988E-5</v>
          </cell>
          <cell r="P157">
            <v>5.4509539849860903E-5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3.4598425161250136E-6</v>
          </cell>
          <cell r="I158">
            <v>2.0929645428887896E-5</v>
          </cell>
          <cell r="J158">
            <v>2.3331865089111488E-5</v>
          </cell>
          <cell r="K158">
            <v>2.4349627333023877E-5</v>
          </cell>
          <cell r="L158">
            <v>2.963784933332965E-5</v>
          </cell>
          <cell r="M158">
            <v>1.4100437511780926E-5</v>
          </cell>
          <cell r="N158">
            <v>1.7507703170701262E-5</v>
          </cell>
          <cell r="O158">
            <v>1.7271927544765059E-5</v>
          </cell>
          <cell r="P158">
            <v>3.4880546811751062E-5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3.9367035488014164</v>
          </cell>
          <cell r="K159">
            <v>3.9367065217305082</v>
          </cell>
          <cell r="L159">
            <v>4.3232755612818146</v>
          </cell>
          <cell r="M159">
            <v>4.0126838913574465</v>
          </cell>
          <cell r="N159">
            <v>5.2593120616409736</v>
          </cell>
          <cell r="O159">
            <v>4.1864631395903826</v>
          </cell>
          <cell r="P159">
            <v>4.220600091600609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L160">
            <v>8.9747586431042432E-5</v>
          </cell>
          <cell r="M160">
            <v>4.0097105625581191E-5</v>
          </cell>
          <cell r="N160">
            <v>1.0287612633184586E-4</v>
          </cell>
          <cell r="O160">
            <v>5.9838599663918509E-5</v>
          </cell>
          <cell r="P160">
            <v>2.841446195298054E-4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5.3554108202698587E-3</v>
          </cell>
          <cell r="K161">
            <v>9.0182337002007174E-3</v>
          </cell>
          <cell r="L161">
            <v>8.6076253897707494E-3</v>
          </cell>
          <cell r="M161">
            <v>6.1426699652584096E-3</v>
          </cell>
          <cell r="N161">
            <v>4.7732523214496485E-3</v>
          </cell>
          <cell r="O161">
            <v>5.5434309693585242E-3</v>
          </cell>
          <cell r="P161">
            <v>1.0807506950495755E-2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2.0773977366702168</v>
          </cell>
          <cell r="M162">
            <v>4.4924492450799933</v>
          </cell>
          <cell r="N162">
            <v>4.8709585327444955</v>
          </cell>
          <cell r="O162">
            <v>5.482696990395957</v>
          </cell>
          <cell r="P162">
            <v>5.8440222362919174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1.015913228756679E-4</v>
          </cell>
          <cell r="M163">
            <v>1.1316967736055174E-4</v>
          </cell>
          <cell r="N163">
            <v>1.0518071240654549E-4</v>
          </cell>
          <cell r="O163">
            <v>1.2806471521409574E-4</v>
          </cell>
          <cell r="P163">
            <v>1.8210133643500707E-4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3.3906559837498691E-3</v>
          </cell>
          <cell r="F164">
            <v>4.9092773158967793E-3</v>
          </cell>
          <cell r="G164">
            <v>4.9195831620566181E-3</v>
          </cell>
          <cell r="H164">
            <v>3.893903549479006E-2</v>
          </cell>
          <cell r="I164">
            <v>10.387853022499653</v>
          </cell>
          <cell r="J164">
            <v>10.382376677974767</v>
          </cell>
          <cell r="K164">
            <v>10.378684555571079</v>
          </cell>
          <cell r="L164">
            <v>13.303540032008824</v>
          </cell>
          <cell r="M164">
            <v>13.306048566383646</v>
          </cell>
          <cell r="N164">
            <v>14.625701504074117</v>
          </cell>
          <cell r="O164">
            <v>14.625417741198692</v>
          </cell>
          <cell r="P164">
            <v>14.955157711417064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1.5615923019985741E-6</v>
          </cell>
          <cell r="I165">
            <v>8.736016208423117E-4</v>
          </cell>
          <cell r="J165">
            <v>9.9496073484056581E-4</v>
          </cell>
          <cell r="K165">
            <v>1.0268971374527828E-3</v>
          </cell>
          <cell r="L165">
            <v>1.0576898004103471E-3</v>
          </cell>
          <cell r="M165">
            <v>1.0574454827610674E-3</v>
          </cell>
          <cell r="N165">
            <v>1.0616313621970429E-3</v>
          </cell>
          <cell r="O165">
            <v>7.1786243531392379E-4</v>
          </cell>
          <cell r="P165">
            <v>1.1215079073453487E-3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4.0620116198867344E-6</v>
          </cell>
          <cell r="I166">
            <v>3.0412037600577626E-5</v>
          </cell>
          <cell r="J166">
            <v>3.2033510981784293E-5</v>
          </cell>
          <cell r="K166">
            <v>3.525291598008429E-5</v>
          </cell>
          <cell r="L166">
            <v>4.791528707174885E-5</v>
          </cell>
          <cell r="M166">
            <v>2.4316039878124476E-5</v>
          </cell>
          <cell r="N166">
            <v>2.9589083880396736E-5</v>
          </cell>
          <cell r="O166">
            <v>3.0424017142405448E-5</v>
          </cell>
          <cell r="P166">
            <v>5.6743630712658325E-5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1.6521030603385829E-5</v>
          </cell>
          <cell r="I167">
            <v>1.4242900039115988E-4</v>
          </cell>
          <cell r="J167">
            <v>1.6556196290272072E-4</v>
          </cell>
          <cell r="K167">
            <v>1.7390479800779315E-4</v>
          </cell>
          <cell r="L167">
            <v>2.1980193591175895E-4</v>
          </cell>
          <cell r="M167">
            <v>1.0674048844868433E-4</v>
          </cell>
          <cell r="N167">
            <v>1.27568401053507E-4</v>
          </cell>
          <cell r="O167">
            <v>1.3036833099631286E-4</v>
          </cell>
          <cell r="P167">
            <v>2.455080187220265E-4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3.021786300066118E-6</v>
          </cell>
          <cell r="I168">
            <v>7.668418020219793E-6</v>
          </cell>
          <cell r="J168">
            <v>2.3500018027648651E-5</v>
          </cell>
          <cell r="K168">
            <v>2.3320399787788307E-5</v>
          </cell>
          <cell r="L168">
            <v>2.6403150904813674E-5</v>
          </cell>
          <cell r="M168">
            <v>1.2212324392261607E-5</v>
          </cell>
          <cell r="N168">
            <v>1.5993253831500887E-5</v>
          </cell>
          <cell r="O168">
            <v>1.5066508804809433E-5</v>
          </cell>
          <cell r="P168">
            <v>3.0543629409926429E-5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3.8574806874050171E-6</v>
          </cell>
          <cell r="I169">
            <v>2.8421386629757643E-5</v>
          </cell>
          <cell r="J169">
            <v>2.5872425056490116E-5</v>
          </cell>
          <cell r="K169">
            <v>2.535946636093851E-5</v>
          </cell>
          <cell r="L169">
            <v>4.0413364486676417E-5</v>
          </cell>
          <cell r="M169">
            <v>2.1400396839175062E-5</v>
          </cell>
          <cell r="N169">
            <v>2.5895205319959543E-5</v>
          </cell>
          <cell r="O169">
            <v>2.6698220642321207E-5</v>
          </cell>
          <cell r="P169">
            <v>4.9242236292866832E-5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5.5797519960279981E-6</v>
          </cell>
          <cell r="I170">
            <v>7.5927158140604947E-5</v>
          </cell>
          <cell r="J170">
            <v>8.4156008836797666E-5</v>
          </cell>
          <cell r="K170">
            <v>8.9972015878982101E-5</v>
          </cell>
          <cell r="L170">
            <v>1.0507013344852049E-4</v>
          </cell>
          <cell r="M170">
            <v>4.8811727339122935E-5</v>
          </cell>
          <cell r="N170">
            <v>5.6090858021649824E-5</v>
          </cell>
          <cell r="O170">
            <v>5.8179584406776979E-5</v>
          </cell>
          <cell r="P170">
            <v>1.0897852230657546E-4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3.0251410684319519E-4</v>
          </cell>
          <cell r="K171">
            <v>2.0067041395843768E-3</v>
          </cell>
          <cell r="L171">
            <v>0.10880354794660577</v>
          </cell>
          <cell r="M171">
            <v>1.0421990094938158</v>
          </cell>
          <cell r="N171">
            <v>1.5193620273964628</v>
          </cell>
          <cell r="O171">
            <v>2.6207200336461778</v>
          </cell>
          <cell r="P171">
            <v>3.4494443778438222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2.8877572892837441E-7</v>
          </cell>
          <cell r="K172">
            <v>2.1108554798109302E-7</v>
          </cell>
          <cell r="L172">
            <v>1.7350118533098713E-4</v>
          </cell>
          <cell r="M172">
            <v>5.0068333707856008E-4</v>
          </cell>
          <cell r="N172">
            <v>6.248951294936674E-4</v>
          </cell>
          <cell r="O172">
            <v>6.2941176087894749E-4</v>
          </cell>
          <cell r="P172">
            <v>7.6512366310879187E-4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1.9670490383369189E-3</v>
          </cell>
          <cell r="G173">
            <v>2.0663064103763613E-3</v>
          </cell>
          <cell r="H173">
            <v>4.0000187388516626E-5</v>
          </cell>
          <cell r="I173">
            <v>1.7467712754106106E-5</v>
          </cell>
          <cell r="J173">
            <v>3.3684835070699437E-5</v>
          </cell>
          <cell r="K173">
            <v>5.0803844383471449E-5</v>
          </cell>
          <cell r="L173">
            <v>4.3479211080193277E-5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0.64169493065822392</v>
          </cell>
          <cell r="K174">
            <v>0.53506340031115329</v>
          </cell>
          <cell r="L174">
            <v>0.39251404279238095</v>
          </cell>
          <cell r="M174">
            <v>9.6242986052203425E-2</v>
          </cell>
          <cell r="N174">
            <v>8.467210729908986E-2</v>
          </cell>
          <cell r="O174">
            <v>0.14062917340936423</v>
          </cell>
          <cell r="P174">
            <v>0.121633081266683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1.1485019339254178E-3</v>
          </cell>
          <cell r="I175">
            <v>3.1787806108046521E-3</v>
          </cell>
          <cell r="J175">
            <v>0.31865181901828621</v>
          </cell>
          <cell r="K175">
            <v>0.28818616928170393</v>
          </cell>
          <cell r="L175">
            <v>0.17598562229002121</v>
          </cell>
          <cell r="M175">
            <v>0.13707765185758389</v>
          </cell>
          <cell r="N175">
            <v>0.12348345254925858</v>
          </cell>
          <cell r="O175">
            <v>3.9826430061392262E-2</v>
          </cell>
          <cell r="P175">
            <v>2.7701751867899412E-2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1.0403238433027598E-3</v>
          </cell>
          <cell r="I176">
            <v>5.8834730418197397E-3</v>
          </cell>
          <cell r="J176">
            <v>0.60052617524398622</v>
          </cell>
          <cell r="K176">
            <v>0.47285128699318685</v>
          </cell>
          <cell r="L176">
            <v>0.31933998333757385</v>
          </cell>
          <cell r="M176">
            <v>0.19669134220509191</v>
          </cell>
          <cell r="N176">
            <v>0.24764277129500054</v>
          </cell>
          <cell r="O176">
            <v>9.8215374103685527E-2</v>
          </cell>
          <cell r="P176">
            <v>7.074685214052133E-2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H177">
            <v>3.4641883913493765E-2</v>
          </cell>
          <cell r="I177">
            <v>0.3948348204749475</v>
          </cell>
          <cell r="J177">
            <v>0.42613878919308373</v>
          </cell>
          <cell r="K177">
            <v>0.33744584226432245</v>
          </cell>
          <cell r="L177">
            <v>0.15070889180173838</v>
          </cell>
          <cell r="M177">
            <v>9.0671394697991847E-2</v>
          </cell>
          <cell r="N177">
            <v>8.5751471453857558E-2</v>
          </cell>
          <cell r="O177">
            <v>8.5240569156055893E-2</v>
          </cell>
          <cell r="P177">
            <v>8.4688641594906772E-2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0.15446333821478961</v>
          </cell>
          <cell r="K178">
            <v>0.47382112705241086</v>
          </cell>
          <cell r="L178">
            <v>1.3091021684416863E-3</v>
          </cell>
          <cell r="M178">
            <v>1.0297517423924266E-3</v>
          </cell>
          <cell r="N178">
            <v>1.1716575931025742E-3</v>
          </cell>
          <cell r="O178">
            <v>1.1281526376381826E-3</v>
          </cell>
          <cell r="P178">
            <v>2.2120305944180194E-3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3.9528333716033726E-6</v>
          </cell>
          <cell r="I179">
            <v>2.9391607832331837E-5</v>
          </cell>
          <cell r="J179">
            <v>3.4909548855676525E-5</v>
          </cell>
          <cell r="K179">
            <v>3.5910228607226702E-5</v>
          </cell>
          <cell r="L179">
            <v>4.7231427228480988E-5</v>
          </cell>
          <cell r="M179">
            <v>2.3851606421100851E-5</v>
          </cell>
          <cell r="N179">
            <v>2.8625042544390931E-5</v>
          </cell>
          <cell r="O179">
            <v>2.8665551348717963E-5</v>
          </cell>
          <cell r="P179">
            <v>5.3015010668992064E-5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1.6351581120043968E-5</v>
          </cell>
          <cell r="I180">
            <v>1.4100596299148268E-4</v>
          </cell>
          <cell r="J180">
            <v>1.6390139961773662E-4</v>
          </cell>
          <cell r="K180">
            <v>1.7216354490195626E-4</v>
          </cell>
          <cell r="L180">
            <v>2.1760167546672026E-4</v>
          </cell>
          <cell r="M180">
            <v>1.0567034724119449E-4</v>
          </cell>
          <cell r="N180">
            <v>1.262900069157208E-4</v>
          </cell>
          <cell r="O180">
            <v>1.2906043617736833E-4</v>
          </cell>
          <cell r="P180">
            <v>2.4305200312687528E-4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5.3220391505066315E-6</v>
          </cell>
          <cell r="I181">
            <v>6.2976032838144803E-5</v>
          </cell>
          <cell r="J181">
            <v>6.3884520450034686E-5</v>
          </cell>
          <cell r="K181">
            <v>6.6428493403681798E-5</v>
          </cell>
          <cell r="L181">
            <v>9.0051116946624851E-5</v>
          </cell>
          <cell r="M181">
            <v>4.4193299824190901E-5</v>
          </cell>
          <cell r="N181">
            <v>5.0188858455244879E-5</v>
          </cell>
          <cell r="O181">
            <v>5.4531623737986997E-5</v>
          </cell>
          <cell r="P181">
            <v>1.0064690579627125E-4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3.6168660818089513E-6</v>
          </cell>
          <cell r="I182">
            <v>2.770867689211803E-5</v>
          </cell>
          <cell r="J182">
            <v>4.1775465222914092E-5</v>
          </cell>
          <cell r="K182">
            <v>4.5475195558024554E-5</v>
          </cell>
          <cell r="L182">
            <v>5.0681281958284877E-5</v>
          </cell>
          <cell r="M182">
            <v>2.3525003484121902E-5</v>
          </cell>
          <cell r="N182">
            <v>2.9968402745383391E-5</v>
          </cell>
          <cell r="O182">
            <v>2.8591333545897988E-5</v>
          </cell>
          <cell r="P182">
            <v>5.4509539849860903E-5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3.4598425161250136E-6</v>
          </cell>
          <cell r="I183">
            <v>2.0929645428887896E-5</v>
          </cell>
          <cell r="J183">
            <v>2.3331865089111488E-5</v>
          </cell>
          <cell r="K183">
            <v>2.4349627333023877E-5</v>
          </cell>
          <cell r="L183">
            <v>2.963784933332965E-5</v>
          </cell>
          <cell r="M183">
            <v>1.4100437511780926E-5</v>
          </cell>
          <cell r="N183">
            <v>1.7507703170701262E-5</v>
          </cell>
          <cell r="O183">
            <v>1.7271927544765059E-5</v>
          </cell>
          <cell r="P183">
            <v>3.4880546811751062E-5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47.167990756085622</v>
          </cell>
          <cell r="F184">
            <v>48.283018296563675</v>
          </cell>
          <cell r="G184">
            <v>48.821387245690659</v>
          </cell>
          <cell r="H184">
            <v>53.119266780639464</v>
          </cell>
          <cell r="I184">
            <v>51.718009376476409</v>
          </cell>
          <cell r="J184">
            <v>51.391466759651614</v>
          </cell>
          <cell r="K184">
            <v>38.717174101968205</v>
          </cell>
          <cell r="L184">
            <v>18.022777825122692</v>
          </cell>
          <cell r="M184">
            <v>10.739388090729435</v>
          </cell>
          <cell r="N184">
            <v>8.0687796624431769</v>
          </cell>
          <cell r="O184">
            <v>8.0654830942146933</v>
          </cell>
          <cell r="P184">
            <v>6.4904189665039089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9.535522935916747</v>
          </cell>
          <cell r="F185">
            <v>10.113171348023849</v>
          </cell>
          <cell r="G185">
            <v>9.875535599293686</v>
          </cell>
          <cell r="H185">
            <v>8.2663758005101666</v>
          </cell>
          <cell r="I185">
            <v>8.605905499253911</v>
          </cell>
          <cell r="J185">
            <v>8.9612058488254309</v>
          </cell>
          <cell r="K185">
            <v>9.1697854832096155</v>
          </cell>
          <cell r="L185">
            <v>23.61645629706139</v>
          </cell>
          <cell r="M185">
            <v>27.429102234404876</v>
          </cell>
          <cell r="N185">
            <v>27.346856293271667</v>
          </cell>
          <cell r="O185">
            <v>29.24204441653481</v>
          </cell>
          <cell r="P185">
            <v>30.440706296274371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L186">
            <v>1.4957931071840408E-4</v>
          </cell>
          <cell r="M186">
            <v>6.6828509375968764E-5</v>
          </cell>
          <cell r="N186">
            <v>1.7146021055307651E-4</v>
          </cell>
          <cell r="O186">
            <v>9.9730999439864184E-5</v>
          </cell>
          <cell r="P186">
            <v>4.7357436588300872E-4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4.7106586405932309E-5</v>
          </cell>
          <cell r="G187">
            <v>8.4038823869661563E-5</v>
          </cell>
          <cell r="H187">
            <v>1.3145369205757507E-3</v>
          </cell>
          <cell r="I187">
            <v>1.3180857334379357E-3</v>
          </cell>
          <cell r="J187">
            <v>9.9319223695198294E-4</v>
          </cell>
          <cell r="K187">
            <v>8.6897522442449615E-4</v>
          </cell>
          <cell r="L187">
            <v>2.7977345925706693E-4</v>
          </cell>
          <cell r="M187">
            <v>2.1701041140243175E-4</v>
          </cell>
          <cell r="N187">
            <v>2.9352854710791918E-4</v>
          </cell>
          <cell r="O187">
            <v>2.8796126273141203E-4</v>
          </cell>
          <cell r="P187">
            <v>8.8140892935554822E-4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3.5817202356383051</v>
          </cell>
          <cell r="M188">
            <v>7.745602146689647</v>
          </cell>
          <cell r="N188">
            <v>8.3982043668008526</v>
          </cell>
          <cell r="O188">
            <v>9.4529258455102756</v>
          </cell>
          <cell r="P188">
            <v>10.075900407399837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3.6289602325963047E-4</v>
          </cell>
          <cell r="K189">
            <v>5.0246094309272309E-4</v>
          </cell>
          <cell r="L189">
            <v>1.1579403378960671E-3</v>
          </cell>
          <cell r="M189">
            <v>1.2269362736851983E-3</v>
          </cell>
          <cell r="N189">
            <v>1.1499591170640797E-3</v>
          </cell>
          <cell r="O189">
            <v>1.1595942319229371E-3</v>
          </cell>
          <cell r="P189">
            <v>1.7762715780132983E-3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2.0309767422866294</v>
          </cell>
          <cell r="F190">
            <v>1.8158527067919097</v>
          </cell>
          <cell r="G190">
            <v>1.3638118621739217</v>
          </cell>
          <cell r="H190">
            <v>3.6976459115159493E-4</v>
          </cell>
          <cell r="I190">
            <v>8.819697226001798E-4</v>
          </cell>
          <cell r="J190">
            <v>5.1186686072057016E-4</v>
          </cell>
          <cell r="K190">
            <v>2.9646188257199501E-4</v>
          </cell>
          <cell r="L190">
            <v>2.3812875178676183E-4</v>
          </cell>
          <cell r="M190">
            <v>1.0077960738225286E-4</v>
          </cell>
          <cell r="N190">
            <v>3.6766784648909482E-4</v>
          </cell>
          <cell r="O190">
            <v>1.4893134452258742E-4</v>
          </cell>
          <cell r="P190">
            <v>6.3375727303395643E-4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7.4709292759710862E-5</v>
          </cell>
          <cell r="K191">
            <v>8.570149612478848E-5</v>
          </cell>
          <cell r="L191">
            <v>2.03139194022859E-4</v>
          </cell>
          <cell r="M191">
            <v>9.4026130273641738E-5</v>
          </cell>
          <cell r="N191">
            <v>2.3910178088370855E-4</v>
          </cell>
          <cell r="O191">
            <v>1.252163002183683E-4</v>
          </cell>
          <cell r="P191">
            <v>4.1347408569466452E-4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7.1186073410355775</v>
          </cell>
          <cell r="F192">
            <v>8.297200610793638</v>
          </cell>
          <cell r="G192">
            <v>8.1257367045733631</v>
          </cell>
          <cell r="H192">
            <v>8.2645867986249417</v>
          </cell>
          <cell r="I192">
            <v>8.6035366793984487</v>
          </cell>
          <cell r="J192">
            <v>8.9589829375740244</v>
          </cell>
          <cell r="K192">
            <v>9.167683399688773</v>
          </cell>
          <cell r="L192">
            <v>10.396903607448097</v>
          </cell>
          <cell r="M192">
            <v>9.2051876739402427</v>
          </cell>
          <cell r="N192">
            <v>9.310272524678032</v>
          </cell>
          <cell r="O192">
            <v>9.3113245194647778</v>
          </cell>
          <cell r="P192">
            <v>9.312567216455804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0.38593885259454075</v>
          </cell>
          <cell r="F193">
            <v>7.0923851891345482E-5</v>
          </cell>
          <cell r="G193">
            <v>0.38590299372253184</v>
          </cell>
          <cell r="H193">
            <v>1.0470037350992473E-4</v>
          </cell>
          <cell r="I193">
            <v>1.6876439941485919E-4</v>
          </cell>
          <cell r="J193">
            <v>9.8454126144860809E-5</v>
          </cell>
          <cell r="K193">
            <v>9.7010227819047963E-5</v>
          </cell>
          <cell r="L193">
            <v>1.7855973884704074E-4</v>
          </cell>
          <cell r="M193">
            <v>7.7379115389800368E-5</v>
          </cell>
          <cell r="N193">
            <v>2.104838090935118E-4</v>
          </cell>
          <cell r="O193">
            <v>1.056231198512098E-4</v>
          </cell>
          <cell r="P193">
            <v>3.7468606221419034E-4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1.8179271157369511E-4</v>
          </cell>
          <cell r="K194">
            <v>2.5147374680728886E-4</v>
          </cell>
          <cell r="L194">
            <v>9.6356253331824586</v>
          </cell>
          <cell r="M194">
            <v>10.476529453727462</v>
          </cell>
          <cell r="N194">
            <v>9.6359472004816062</v>
          </cell>
          <cell r="O194">
            <v>10.475867542227585</v>
          </cell>
          <cell r="P194">
            <v>11.047687063192759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8.50451718700862E-3</v>
          </cell>
          <cell r="K195">
            <v>2.4766906805438225E-2</v>
          </cell>
          <cell r="M195">
            <v>6.5241502029196108E-5</v>
          </cell>
          <cell r="N195">
            <v>7.8237766450426431E-5</v>
          </cell>
          <cell r="O195">
            <v>7.6117574262086739E-5</v>
          </cell>
          <cell r="P195">
            <v>1.4990544338443874E-4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2.3038215679754024</v>
          </cell>
          <cell r="F196">
            <v>2.3780127010324694</v>
          </cell>
          <cell r="G196">
            <v>4.0208801582731741</v>
          </cell>
          <cell r="H196">
            <v>4.5512407933172847</v>
          </cell>
          <cell r="I196">
            <v>4.4639385857313085</v>
          </cell>
          <cell r="J196">
            <v>4.4610263838930582</v>
          </cell>
          <cell r="K196">
            <v>4.4620693583664632</v>
          </cell>
          <cell r="L196">
            <v>10.626757029422517</v>
          </cell>
          <cell r="M196">
            <v>8.0574326691993541</v>
          </cell>
          <cell r="N196">
            <v>6.6254494942972872</v>
          </cell>
          <cell r="O196">
            <v>6.1015927280221094</v>
          </cell>
          <cell r="P196">
            <v>3.0674612539810164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0.71274846193599817</v>
          </cell>
          <cell r="F197">
            <v>0.63725309941811226</v>
          </cell>
          <cell r="G197">
            <v>0.47861444540232373</v>
          </cell>
          <cell r="H197">
            <v>1.2976472754925249E-4</v>
          </cell>
          <cell r="I197">
            <v>3.0951736185301986E-4</v>
          </cell>
          <cell r="J197">
            <v>1.796339219935322E-4</v>
          </cell>
          <cell r="K197">
            <v>1.0403996580873674E-4</v>
          </cell>
          <cell r="L197">
            <v>8.3568609154855962E-5</v>
          </cell>
          <cell r="M197">
            <v>3.5367470567556745E-5</v>
          </cell>
          <cell r="N197">
            <v>1.29028898574871E-4</v>
          </cell>
          <cell r="O197">
            <v>5.2265781548547974E-5</v>
          </cell>
          <cell r="P197">
            <v>2.2240999229126415E-4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6.379810899234785E-5</v>
          </cell>
          <cell r="K198">
            <v>8.8251885175395309E-5</v>
          </cell>
          <cell r="L198">
            <v>3.3815144176811569</v>
          </cell>
          <cell r="M198">
            <v>3.6766202680215749</v>
          </cell>
          <cell r="N198">
            <v>3.3816273733923836</v>
          </cell>
          <cell r="O198">
            <v>3.6763879776197932</v>
          </cell>
          <cell r="P198">
            <v>3.8770616119293742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3.9916898852482356E-5</v>
          </cell>
          <cell r="H199">
            <v>1.4452857675159454</v>
          </cell>
          <cell r="I199">
            <v>1.4452867191782435</v>
          </cell>
          <cell r="J199">
            <v>1.4452868127149912</v>
          </cell>
          <cell r="K199">
            <v>1.4452870283928614</v>
          </cell>
          <cell r="L199">
            <v>1.4452872059558923</v>
          </cell>
          <cell r="M199">
            <v>1.4452872498082643</v>
          </cell>
          <cell r="N199">
            <v>1.4452879277272648</v>
          </cell>
          <cell r="O199">
            <v>1.4452881134893951</v>
          </cell>
          <cell r="P199">
            <v>1.4452902337084079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3.5729435456877652E-5</v>
          </cell>
          <cell r="H200">
            <v>2.7729280919302357E-4</v>
          </cell>
          <cell r="I200">
            <v>4.2898022241295462E-4</v>
          </cell>
          <cell r="J200">
            <v>1.5686550906196702E-4</v>
          </cell>
          <cell r="K200">
            <v>2.9728027045435127E-4</v>
          </cell>
          <cell r="L200">
            <v>0.95536481275194451</v>
          </cell>
          <cell r="M200">
            <v>0.94205281750906611</v>
          </cell>
          <cell r="N200">
            <v>0.94811359943181484</v>
          </cell>
          <cell r="O200">
            <v>0.94840421145458109</v>
          </cell>
          <cell r="P200">
            <v>0.94861548835554099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3.5744411726933453E-5</v>
          </cell>
          <cell r="H201">
            <v>2.7755487898183139E-4</v>
          </cell>
          <cell r="I201">
            <v>4.2882252770405741E-4</v>
          </cell>
          <cell r="J201">
            <v>1.5553121211160187E-4</v>
          </cell>
          <cell r="K201">
            <v>3.102057505125226E-4</v>
          </cell>
          <cell r="L201">
            <v>4.7940407258372888</v>
          </cell>
          <cell r="M201">
            <v>4.7936417372520186</v>
          </cell>
          <cell r="N201">
            <v>3.2298946460951932</v>
          </cell>
          <cell r="O201">
            <v>3.2298504935969468</v>
          </cell>
          <cell r="P201">
            <v>0.64829722315859883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3.0165700299113976</v>
          </cell>
          <cell r="F202">
            <v>3.0152658004505826</v>
          </cell>
          <cell r="G202">
            <v>4.499386434951524</v>
          </cell>
          <cell r="H202">
            <v>3.1055327294517219</v>
          </cell>
          <cell r="I202">
            <v>3.0181068757413887</v>
          </cell>
          <cell r="J202">
            <v>3.0156757908632592</v>
          </cell>
          <cell r="K202">
            <v>3.0163715091891703</v>
          </cell>
          <cell r="L202">
            <v>6.8136735189495612</v>
          </cell>
          <cell r="M202">
            <v>4.5531118835668005</v>
          </cell>
          <cell r="N202">
            <v>4.3839186456838846</v>
          </cell>
          <cell r="O202">
            <v>4.154493980413184</v>
          </cell>
          <cell r="P202">
            <v>3.9025497457828444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2.9500005999187064E-4</v>
          </cell>
          <cell r="K203">
            <v>4.0657637805040225E-4</v>
          </cell>
          <cell r="L203">
            <v>1.1175192020275962E-3</v>
          </cell>
          <cell r="M203">
            <v>1.0433682370833018E-3</v>
          </cell>
          <cell r="N203">
            <v>7.3059059352507461E-4</v>
          </cell>
          <cell r="O203">
            <v>6.7689319274545395E-4</v>
          </cell>
          <cell r="P203">
            <v>1.3609861964209509E-3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5.6294120804435988</v>
          </cell>
          <cell r="F204">
            <v>6.2382331811408473</v>
          </cell>
          <cell r="G204">
            <v>6.0290553427959255</v>
          </cell>
          <cell r="H204">
            <v>6.9209378735262144</v>
          </cell>
          <cell r="I204">
            <v>6.9088168600840474</v>
          </cell>
          <cell r="J204">
            <v>6.6057964325273106</v>
          </cell>
          <cell r="K204">
            <v>6.5870084060771639</v>
          </cell>
          <cell r="L204">
            <v>9.8446938552117071</v>
          </cell>
          <cell r="M204">
            <v>10.306731757662458</v>
          </cell>
          <cell r="N204">
            <v>10.474026926661868</v>
          </cell>
          <cell r="O204">
            <v>10.640924124734214</v>
          </cell>
          <cell r="P204">
            <v>10.807240834228679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2.1353617890885497</v>
          </cell>
          <cell r="I205">
            <v>2.1349490864864209</v>
          </cell>
          <cell r="J205">
            <v>2.1351403425136293</v>
          </cell>
          <cell r="K205">
            <v>2.134937214430332</v>
          </cell>
          <cell r="L205">
            <v>2.1349035181731022</v>
          </cell>
          <cell r="M205">
            <v>2.1350791882621514</v>
          </cell>
          <cell r="N205">
            <v>2.1340944131855411</v>
          </cell>
          <cell r="O205">
            <v>1.6721261716166793E-3</v>
          </cell>
          <cell r="P205">
            <v>3.4325042997562492E-3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1.3280005236402344</v>
          </cell>
          <cell r="F206">
            <v>3.5476460412245938</v>
          </cell>
          <cell r="G206">
            <v>4.3846913208644445</v>
          </cell>
          <cell r="H206">
            <v>4.3847643201276112</v>
          </cell>
          <cell r="I206">
            <v>4.384764722687259</v>
          </cell>
          <cell r="J206">
            <v>4.3863142420010712</v>
          </cell>
          <cell r="K206">
            <v>4.3863200564083078</v>
          </cell>
          <cell r="L206">
            <v>6.5776117314936329</v>
          </cell>
          <cell r="M206">
            <v>6.577613075162474</v>
          </cell>
          <cell r="N206">
            <v>6.5776488810730198</v>
          </cell>
          <cell r="O206">
            <v>6.5776523690405755</v>
          </cell>
          <cell r="P206">
            <v>6.5781944906288992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6.481530125353447E-5</v>
          </cell>
          <cell r="K207">
            <v>8.8767803033741241E-5</v>
          </cell>
          <cell r="L207">
            <v>4.6656958955994834E-4</v>
          </cell>
          <cell r="M207">
            <v>4.6971698910932522E-4</v>
          </cell>
          <cell r="N207">
            <v>3.7456804362679747E-4</v>
          </cell>
          <cell r="O207">
            <v>4.1632382123556812E-4</v>
          </cell>
          <cell r="P207">
            <v>5.1354910314198017E-4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3.4893767708097946E-5</v>
          </cell>
          <cell r="G208">
            <v>6.2250980644193719E-5</v>
          </cell>
          <cell r="H208">
            <v>9.7373105227833306E-4</v>
          </cell>
          <cell r="I208">
            <v>9.7635980254661759E-4</v>
          </cell>
          <cell r="J208">
            <v>7.356979532977644E-4</v>
          </cell>
          <cell r="K208">
            <v>6.4368535142555268E-4</v>
          </cell>
          <cell r="L208">
            <v>2.0723959944967928E-4</v>
          </cell>
          <cell r="M208">
            <v>1.607484528906902E-4</v>
          </cell>
          <cell r="N208">
            <v>2.1742855341327347E-4</v>
          </cell>
          <cell r="O208">
            <v>2.1330463906030512E-4</v>
          </cell>
          <cell r="P208">
            <v>6.5289550322633182E-4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2.4261983278669081E-4</v>
          </cell>
          <cell r="K209">
            <v>3.3561212044109584E-4</v>
          </cell>
          <cell r="L209">
            <v>7.7406647550181523E-4</v>
          </cell>
          <cell r="M209">
            <v>8.2004725158563076E-4</v>
          </cell>
          <cell r="N209">
            <v>7.6872933365033523E-4</v>
          </cell>
          <cell r="O209">
            <v>7.7380853682975541E-4</v>
          </cell>
          <cell r="P209">
            <v>1.1852600346951968E-3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0.43672609103907251</v>
          </cell>
          <cell r="F210">
            <v>0.55206530508318263</v>
          </cell>
          <cell r="G210">
            <v>2.7332898152679883</v>
          </cell>
          <cell r="H210">
            <v>6.9049548509732102</v>
          </cell>
          <cell r="I210">
            <v>8.345497363777465</v>
          </cell>
          <cell r="J210">
            <v>8.3454981784173388</v>
          </cell>
          <cell r="K210">
            <v>8.3454987810286383</v>
          </cell>
          <cell r="L210">
            <v>8.3455001475511175</v>
          </cell>
          <cell r="M210">
            <v>8.3455027410503941</v>
          </cell>
          <cell r="N210">
            <v>9.8926838455174053</v>
          </cell>
          <cell r="O210">
            <v>9.8926889465020196</v>
          </cell>
          <cell r="P210">
            <v>9.8932415117065737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1.1839513002504973</v>
          </cell>
          <cell r="F211">
            <v>1.1839497587996362</v>
          </cell>
          <cell r="G211">
            <v>1.1839500622651888</v>
          </cell>
          <cell r="H211">
            <v>1.1839501761769895</v>
          </cell>
          <cell r="I211">
            <v>1.1839513798849253</v>
          </cell>
          <cell r="J211">
            <v>1.1839515315378502</v>
          </cell>
          <cell r="K211">
            <v>1.1839480660928876</v>
          </cell>
          <cell r="L211">
            <v>1.1839482230246536</v>
          </cell>
          <cell r="M211">
            <v>1.1839476862921234</v>
          </cell>
          <cell r="N211">
            <v>7.314933882966149</v>
          </cell>
          <cell r="O211">
            <v>10.119610035545897</v>
          </cell>
          <cell r="P211">
            <v>12.275206606742117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1.2890707007469853</v>
          </cell>
          <cell r="F212">
            <v>3.9830669057571191</v>
          </cell>
          <cell r="G212">
            <v>3.0659085049918136</v>
          </cell>
          <cell r="H212">
            <v>3.0658287856394186</v>
          </cell>
          <cell r="I212">
            <v>3.0658443660716506</v>
          </cell>
          <cell r="J212">
            <v>3.0850084896414205</v>
          </cell>
          <cell r="K212">
            <v>3.0834840213995545</v>
          </cell>
          <cell r="L212">
            <v>9.2078349696437503</v>
          </cell>
          <cell r="M212">
            <v>9.4668548508225339</v>
          </cell>
          <cell r="N212">
            <v>9.5604430996836687</v>
          </cell>
          <cell r="O212">
            <v>9.6539992222770135</v>
          </cell>
          <cell r="P212">
            <v>9.7484548829701616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4.0476719352824508</v>
          </cell>
          <cell r="F213">
            <v>4.5833339059028022</v>
          </cell>
          <cell r="G213">
            <v>4.5978032229645098</v>
          </cell>
          <cell r="H213">
            <v>4.5186989421383776</v>
          </cell>
          <cell r="I213">
            <v>4.6293602621711392</v>
          </cell>
          <cell r="J213">
            <v>6.6069643147862349</v>
          </cell>
          <cell r="K213">
            <v>9.9656560805603398</v>
          </cell>
          <cell r="L213">
            <v>14.251866442721301</v>
          </cell>
          <cell r="M213">
            <v>21.74364965340872</v>
          </cell>
          <cell r="N213">
            <v>24.847198476032247</v>
          </cell>
          <cell r="O213">
            <v>30.045238273824847</v>
          </cell>
          <cell r="P213">
            <v>31.213002935060427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5.2999180121765503</v>
          </cell>
          <cell r="I214">
            <v>18.511780481799601</v>
          </cell>
          <cell r="J214">
            <v>38.847277294755102</v>
          </cell>
          <cell r="K214">
            <v>68.6590643381371</v>
          </cell>
          <cell r="L214">
            <v>93.853176733399906</v>
          </cell>
          <cell r="M214">
            <v>93.853179732658901</v>
          </cell>
          <cell r="N214">
            <v>94.908928234091306</v>
          </cell>
          <cell r="O214">
            <v>96.620359049387204</v>
          </cell>
          <cell r="P214">
            <v>98.328923451121398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1.1839513002504973</v>
          </cell>
          <cell r="F215">
            <v>1.1839497587996362</v>
          </cell>
          <cell r="G215">
            <v>1.1839500622651888</v>
          </cell>
          <cell r="H215">
            <v>1.1839501761769895</v>
          </cell>
          <cell r="I215">
            <v>1.1839513798849253</v>
          </cell>
          <cell r="J215">
            <v>1.1839515315378502</v>
          </cell>
          <cell r="K215">
            <v>1.1839480660928876</v>
          </cell>
          <cell r="L215">
            <v>1.1839482230246536</v>
          </cell>
          <cell r="M215">
            <v>1.1839476862921234</v>
          </cell>
          <cell r="N215">
            <v>7.314933882966149</v>
          </cell>
          <cell r="O215">
            <v>10.119610035545897</v>
          </cell>
          <cell r="P215">
            <v>12.275206606742117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5.9796301664698834</v>
          </cell>
          <cell r="F216">
            <v>6.9696485130666552</v>
          </cell>
          <cell r="G216">
            <v>6.8256188318416315</v>
          </cell>
          <cell r="H216">
            <v>6.9422529108449469</v>
          </cell>
          <cell r="I216">
            <v>7.226970810694703</v>
          </cell>
          <cell r="J216">
            <v>7.5255456675621781</v>
          </cell>
          <cell r="K216">
            <v>7.7008540557385707</v>
          </cell>
          <cell r="L216">
            <v>8.7333990302564057</v>
          </cell>
          <cell r="M216">
            <v>7.7323576461098069</v>
          </cell>
          <cell r="N216">
            <v>7.8206289207295514</v>
          </cell>
          <cell r="O216">
            <v>7.8215125963504146</v>
          </cell>
          <cell r="P216">
            <v>7.8225564618228738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30.256634229252082</v>
          </cell>
          <cell r="F217">
            <v>26.809723560072435</v>
          </cell>
          <cell r="G217">
            <v>25.639539518127194</v>
          </cell>
          <cell r="H217">
            <v>18.706389060250611</v>
          </cell>
          <cell r="I217">
            <v>14.735116204097082</v>
          </cell>
          <cell r="J217">
            <v>10.304940213950793</v>
          </cell>
          <cell r="K217">
            <v>4.6786809117752464</v>
          </cell>
          <cell r="L217">
            <v>0.93940888287694657</v>
          </cell>
          <cell r="M217">
            <v>0.92650410322585708</v>
          </cell>
          <cell r="N217">
            <v>0.93247821902979755</v>
          </cell>
          <cell r="O217">
            <v>0.93274063402891449</v>
          </cell>
          <cell r="P217">
            <v>0.93310761634011086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4.434150117718155</v>
          </cell>
          <cell r="F218">
            <v>4.398615014302468</v>
          </cell>
          <cell r="G218">
            <v>4.4032688658512287</v>
          </cell>
          <cell r="H218">
            <v>2.8086365044680281</v>
          </cell>
          <cell r="I218">
            <v>1.3321757980017537</v>
          </cell>
          <cell r="J218">
            <v>0.59021424583344639</v>
          </cell>
          <cell r="K218">
            <v>2.0229841209888648</v>
          </cell>
          <cell r="L218">
            <v>1.5553697579431505</v>
          </cell>
          <cell r="M218">
            <v>1.2957058531095116</v>
          </cell>
          <cell r="N218">
            <v>1.164844673776489</v>
          </cell>
          <cell r="O218">
            <v>1.0626410470419667</v>
          </cell>
          <cell r="P218">
            <v>0.91604815084398328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3.574607309077072E-5</v>
          </cell>
          <cell r="K219">
            <v>4.1005500538176307E-5</v>
          </cell>
          <cell r="L219">
            <v>9.7195786613808196E-5</v>
          </cell>
          <cell r="M219">
            <v>4.498857907829747E-5</v>
          </cell>
          <cell r="N219">
            <v>1.1440276597306619E-4</v>
          </cell>
          <cell r="O219">
            <v>5.9912105367640331E-5</v>
          </cell>
          <cell r="P219">
            <v>1.9783449076299736E-4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0.18465973808351233</v>
          </cell>
          <cell r="F220">
            <v>3.3934857364280175E-5</v>
          </cell>
          <cell r="G220">
            <v>0.18464258072848386</v>
          </cell>
          <cell r="H220">
            <v>5.0095872492786936E-5</v>
          </cell>
          <cell r="I220">
            <v>8.0748516466439799E-5</v>
          </cell>
          <cell r="J220">
            <v>4.7107237389885555E-5</v>
          </cell>
          <cell r="K220">
            <v>4.6416376946912897E-5</v>
          </cell>
          <cell r="L220">
            <v>8.5435281744995563E-5</v>
          </cell>
          <cell r="M220">
            <v>3.7023500186507408E-5</v>
          </cell>
          <cell r="N220">
            <v>1.0070995650407274E-4</v>
          </cell>
          <cell r="O220">
            <v>5.0537377919239198E-5</v>
          </cell>
          <cell r="P220">
            <v>1.7927562785367956E-4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4.6188098558016657</v>
          </cell>
          <cell r="F221">
            <v>4.3986489491598331</v>
          </cell>
          <cell r="G221">
            <v>4.5879114465797155</v>
          </cell>
          <cell r="H221">
            <v>2.8086866003405202</v>
          </cell>
          <cell r="I221">
            <v>1.3322565465182201</v>
          </cell>
          <cell r="J221">
            <v>0.59029709914392758</v>
          </cell>
          <cell r="K221">
            <v>2.0230715428663504</v>
          </cell>
          <cell r="L221">
            <v>1.5555523890115106</v>
          </cell>
          <cell r="M221">
            <v>1.2957878651887775</v>
          </cell>
          <cell r="N221">
            <v>1.1650597864989665</v>
          </cell>
          <cell r="O221">
            <v>1.0627514965252542</v>
          </cell>
          <cell r="P221">
            <v>0.91642526096259902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83.136407029739118</v>
          </cell>
          <cell r="F222">
            <v>79.173872715917852</v>
          </cell>
          <cell r="G222">
            <v>82.580387581933905</v>
          </cell>
          <cell r="H222">
            <v>50.532266517974222</v>
          </cell>
          <cell r="I222">
            <v>22.766648251090317</v>
          </cell>
          <cell r="J222">
            <v>10.619454417394461</v>
          </cell>
          <cell r="K222">
            <v>7.47242633877815</v>
          </cell>
          <cell r="L222">
            <v>1.8034137589080046</v>
          </cell>
          <cell r="M222">
            <v>1.502225374391128</v>
          </cell>
          <cell r="N222">
            <v>1.3507267225411577</v>
          </cell>
          <cell r="O222">
            <v>1.2321115650123418</v>
          </cell>
          <cell r="P222">
            <v>1.0626957719235104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60.231826328439979</v>
          </cell>
          <cell r="F223">
            <v>51.320001632503882</v>
          </cell>
          <cell r="G223">
            <v>49.890668772348675</v>
          </cell>
          <cell r="H223">
            <v>41.312818757469898</v>
          </cell>
          <cell r="I223">
            <v>21.195221036094473</v>
          </cell>
          <cell r="J223">
            <v>10.986291292573151</v>
          </cell>
          <cell r="K223">
            <v>4.7142833813004357</v>
          </cell>
          <cell r="L223">
            <v>4.7139754397778635</v>
          </cell>
          <cell r="M223">
            <v>4.7137644881682075</v>
          </cell>
          <cell r="N223">
            <v>3.1761501349844159</v>
          </cell>
          <cell r="O223">
            <v>3.1760821714490137</v>
          </cell>
          <cell r="P223">
            <v>0.63779913533107335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2.3973588215614055E-6</v>
          </cell>
          <cell r="I224">
            <v>1.1726589762640505E-3</v>
          </cell>
          <cell r="J224">
            <v>1.2967881848687734E-3</v>
          </cell>
          <cell r="K224">
            <v>1.3006518317377948E-3</v>
          </cell>
          <cell r="L224">
            <v>1.302894555814667E-3</v>
          </cell>
          <cell r="M224">
            <v>1.3025935978825665E-3</v>
          </cell>
          <cell r="N224">
            <v>1.3077498918416385E-3</v>
          </cell>
          <cell r="O224">
            <v>8.8428484271239633E-4</v>
          </cell>
          <cell r="P224">
            <v>1.3815076463973258E-3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2.1607752898831786E-6</v>
          </cell>
          <cell r="I225">
            <v>1.1726589762640505E-3</v>
          </cell>
          <cell r="J225">
            <v>1.2967881848687734E-3</v>
          </cell>
          <cell r="K225">
            <v>1.3006518317377948E-3</v>
          </cell>
          <cell r="L225">
            <v>1.302894555814667E-3</v>
          </cell>
          <cell r="M225">
            <v>1.3025935978825665E-3</v>
          </cell>
          <cell r="N225">
            <v>1.3077498918416385E-3</v>
          </cell>
          <cell r="O225">
            <v>8.8428484271239633E-4</v>
          </cell>
          <cell r="P225">
            <v>1.3815076463973258E-3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1.2890707007469853</v>
          </cell>
          <cell r="F226">
            <v>3.9830669057571191</v>
          </cell>
          <cell r="G226">
            <v>3.0659085049918136</v>
          </cell>
          <cell r="H226">
            <v>3.0658287856394186</v>
          </cell>
          <cell r="I226">
            <v>3.0658443660716506</v>
          </cell>
          <cell r="J226">
            <v>3.0850084896414205</v>
          </cell>
          <cell r="K226">
            <v>3.0834840213995545</v>
          </cell>
          <cell r="L226">
            <v>9.2078349696437503</v>
          </cell>
          <cell r="M226">
            <v>9.4668548508225339</v>
          </cell>
          <cell r="N226">
            <v>9.5604430996836687</v>
          </cell>
          <cell r="O226">
            <v>9.6539992222770135</v>
          </cell>
          <cell r="P226">
            <v>9.7484548829701616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1.2890707007469853</v>
          </cell>
          <cell r="F227">
            <v>3.9830669057571191</v>
          </cell>
          <cell r="G227">
            <v>3.0659085049918136</v>
          </cell>
          <cell r="H227">
            <v>3.0658287856394186</v>
          </cell>
          <cell r="I227">
            <v>3.0658443660716506</v>
          </cell>
          <cell r="J227">
            <v>3.0850084896414205</v>
          </cell>
          <cell r="K227">
            <v>3.0834840213995545</v>
          </cell>
          <cell r="L227">
            <v>9.2078349696437503</v>
          </cell>
          <cell r="M227">
            <v>9.4668548508225339</v>
          </cell>
          <cell r="N227">
            <v>9.5604430996836687</v>
          </cell>
          <cell r="O227">
            <v>9.6539992222770135</v>
          </cell>
          <cell r="P227">
            <v>9.7484548829701616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1.1488395335575571E-3</v>
          </cell>
          <cell r="I228">
            <v>3.1790084284455747E-3</v>
          </cell>
          <cell r="J228">
            <v>0.31865181901828343</v>
          </cell>
          <cell r="K228">
            <v>0.28818645888455507</v>
          </cell>
          <cell r="L228">
            <v>0.17598623250725076</v>
          </cell>
          <cell r="M228">
            <v>0.13707783921323616</v>
          </cell>
          <cell r="N228">
            <v>0.12348347313714894</v>
          </cell>
          <cell r="O228">
            <v>3.9826458803963717E-2</v>
          </cell>
          <cell r="P228">
            <v>2.7702609060389256E-2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1.0406380873671428E-3</v>
          </cell>
          <cell r="I229">
            <v>5.8834922495375865E-3</v>
          </cell>
          <cell r="J229">
            <v>0.60052617524397833</v>
          </cell>
          <cell r="K229">
            <v>0.4728528233567546</v>
          </cell>
          <cell r="L229">
            <v>0.31934076329493427</v>
          </cell>
          <cell r="M229">
            <v>0.19669146925690117</v>
          </cell>
          <cell r="N229">
            <v>0.24764277129499535</v>
          </cell>
          <cell r="O229">
            <v>9.8215397686436834E-2</v>
          </cell>
          <cell r="P229">
            <v>7.0747294736645261E-2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4.1872521249717578E-6</v>
          </cell>
          <cell r="G230">
            <v>7.4701176773032559E-6</v>
          </cell>
          <cell r="H230">
            <v>1.1684772627339998E-4</v>
          </cell>
          <cell r="I230">
            <v>1.1716317630559406E-4</v>
          </cell>
          <cell r="J230">
            <v>8.8283754395731778E-5</v>
          </cell>
          <cell r="K230">
            <v>7.7242242171066353E-5</v>
          </cell>
          <cell r="L230">
            <v>2.4868751933961527E-5</v>
          </cell>
          <cell r="M230">
            <v>1.9289814346882843E-5</v>
          </cell>
          <cell r="N230">
            <v>2.6091426409592821E-5</v>
          </cell>
          <cell r="O230">
            <v>2.5596556687236636E-5</v>
          </cell>
          <cell r="P230">
            <v>7.8347460387159901E-5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2.9524120751364457E-5</v>
          </cell>
          <cell r="K231">
            <v>4.0648039032408417E-5</v>
          </cell>
          <cell r="L231">
            <v>9.33217634429256E-5</v>
          </cell>
          <cell r="M231">
            <v>9.8837311767796871E-5</v>
          </cell>
          <cell r="N231">
            <v>9.2681237988461108E-5</v>
          </cell>
          <cell r="O231">
            <v>9.3222064521466291E-5</v>
          </cell>
          <cell r="P231">
            <v>1.4275057555997013E-4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0.27797190015503931</v>
          </cell>
          <cell r="F232">
            <v>0.2485287087730636</v>
          </cell>
          <cell r="G232">
            <v>0.18665963370690591</v>
          </cell>
          <cell r="H232">
            <v>5.0608243744208398E-5</v>
          </cell>
          <cell r="I232">
            <v>1.2071177112267771E-4</v>
          </cell>
          <cell r="J232">
            <v>7.0057229577477455E-5</v>
          </cell>
          <cell r="K232">
            <v>4.0575586665407271E-5</v>
          </cell>
          <cell r="L232">
            <v>3.2591757570393746E-5</v>
          </cell>
          <cell r="M232">
            <v>1.3793313521347118E-5</v>
          </cell>
          <cell r="N232">
            <v>5.0321270444199677E-5</v>
          </cell>
          <cell r="O232">
            <v>2.0383654803933682E-5</v>
          </cell>
          <cell r="P232">
            <v>8.6739896993592831E-5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2.4881262507015604E-5</v>
          </cell>
          <cell r="K233">
            <v>3.4418235218404123E-5</v>
          </cell>
          <cell r="L233">
            <v>1.3187906228956499</v>
          </cell>
          <cell r="M233">
            <v>1.4338819045284104</v>
          </cell>
          <cell r="N233">
            <v>1.3188346756230278</v>
          </cell>
          <cell r="O233">
            <v>1.4337913112717171</v>
          </cell>
          <cell r="P233">
            <v>1.5120540286524535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6.1655744254578843E-5</v>
          </cell>
          <cell r="K234">
            <v>2.6074744370593764E-4</v>
          </cell>
          <cell r="L234">
            <v>2.2711227482879779</v>
          </cell>
          <cell r="M234">
            <v>3.3827207775128594</v>
          </cell>
          <cell r="N234">
            <v>10.466226376034617</v>
          </cell>
          <cell r="O234">
            <v>14.503267465177542</v>
          </cell>
          <cell r="P234">
            <v>18.260332210377374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1.8126181457300526E-4</v>
          </cell>
          <cell r="I235">
            <v>4.1322732706229831E-4</v>
          </cell>
          <cell r="J235">
            <v>2.7831120417443235E-4</v>
          </cell>
          <cell r="K235">
            <v>4.4910911975588007E-4</v>
          </cell>
          <cell r="L235">
            <v>3.5987539986642036E-4</v>
          </cell>
          <cell r="M235">
            <v>3.1202624492095577E-4</v>
          </cell>
          <cell r="N235">
            <v>9.8937073876644E-4</v>
          </cell>
          <cell r="O235">
            <v>1.6963112522591826E-3</v>
          </cell>
          <cell r="P235">
            <v>3.4777326790937147E-3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H236">
            <v>3.4641883747913015E-2</v>
          </cell>
          <cell r="I236">
            <v>0.39483482022390576</v>
          </cell>
          <cell r="J236">
            <v>0.42613878919307596</v>
          </cell>
          <cell r="K236">
            <v>0.33744697542405389</v>
          </cell>
          <cell r="L236">
            <v>0.15070898203075089</v>
          </cell>
          <cell r="M236">
            <v>9.0671417393419204E-2</v>
          </cell>
          <cell r="N236">
            <v>8.5751666374940361E-2</v>
          </cell>
          <cell r="O236">
            <v>8.5240641049317556E-2</v>
          </cell>
          <cell r="P236">
            <v>8.4691139026872517E-2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7.6594467889375443E-4</v>
          </cell>
          <cell r="K237">
            <v>9.6250547901117795E-4</v>
          </cell>
          <cell r="L237">
            <v>0.29684038962950582</v>
          </cell>
          <cell r="M237">
            <v>0.19935039101628871</v>
          </cell>
          <cell r="N237">
            <v>0.19523092348311694</v>
          </cell>
          <cell r="O237">
            <v>0.11096127098746922</v>
          </cell>
          <cell r="P237">
            <v>0.11101954966947425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0.34127997389193365</v>
          </cell>
          <cell r="I238">
            <v>1.2719934679601963</v>
          </cell>
          <cell r="J238">
            <v>1.2719965217536868</v>
          </cell>
          <cell r="K238">
            <v>1.2719977722499327</v>
          </cell>
          <cell r="L238">
            <v>1.2719987566052118</v>
          </cell>
          <cell r="M238">
            <v>0.93097376811833932</v>
          </cell>
          <cell r="N238">
            <v>9.5032114479221745E-4</v>
          </cell>
          <cell r="O238">
            <v>1.571142826787994E-3</v>
          </cell>
          <cell r="P238">
            <v>4.5134003633795217E-3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2.3973588215614055E-6</v>
          </cell>
          <cell r="I239">
            <v>1.1726589762640505E-3</v>
          </cell>
          <cell r="J239">
            <v>1.2967881848687734E-3</v>
          </cell>
          <cell r="K239">
            <v>1.3006518317377948E-3</v>
          </cell>
          <cell r="L239">
            <v>1.302894555814667E-3</v>
          </cell>
          <cell r="M239">
            <v>1.3025935978825665E-3</v>
          </cell>
          <cell r="N239">
            <v>1.3077498918416385E-3</v>
          </cell>
          <cell r="O239">
            <v>8.8428484271239633E-4</v>
          </cell>
          <cell r="P239">
            <v>1.3815076463973258E-3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6.5876518333559601E-4</v>
          </cell>
          <cell r="F240">
            <v>1.24987218410491E-5</v>
          </cell>
          <cell r="G240">
            <v>8.29025375898495E-4</v>
          </cell>
          <cell r="H240">
            <v>2.7543269553336198E-2</v>
          </cell>
          <cell r="I240">
            <v>1.4615998972299399E-3</v>
          </cell>
          <cell r="J240">
            <v>2.4336356970581201E-4</v>
          </cell>
          <cell r="K240">
            <v>5.6273327024093797E-4</v>
          </cell>
          <cell r="L240">
            <v>1.6907793412902801</v>
          </cell>
          <cell r="M240">
            <v>1.5094875298672401</v>
          </cell>
          <cell r="N240">
            <v>1.34777976133919</v>
          </cell>
          <cell r="O240">
            <v>1.20345450511148</v>
          </cell>
          <cell r="P240">
            <v>1.07433629884139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5.2999180121765503</v>
          </cell>
          <cell r="I241">
            <v>18.511780481799601</v>
          </cell>
          <cell r="J241">
            <v>38.847277294755102</v>
          </cell>
          <cell r="K241">
            <v>68.6590643381371</v>
          </cell>
          <cell r="L241">
            <v>93.853176733399906</v>
          </cell>
          <cell r="M241">
            <v>93.853179732658901</v>
          </cell>
          <cell r="N241">
            <v>94.908928234091306</v>
          </cell>
          <cell r="O241">
            <v>96.620359049387204</v>
          </cell>
          <cell r="P241">
            <v>98.328923451121398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5.2999180121765503</v>
          </cell>
          <cell r="I242">
            <v>18.511780481799601</v>
          </cell>
          <cell r="J242">
            <v>38.847277294755102</v>
          </cell>
          <cell r="K242">
            <v>68.6590643381371</v>
          </cell>
          <cell r="L242">
            <v>93.853176733399906</v>
          </cell>
          <cell r="M242">
            <v>93.853179732658901</v>
          </cell>
          <cell r="N242">
            <v>94.908928234091306</v>
          </cell>
          <cell r="O242">
            <v>96.620359049387204</v>
          </cell>
          <cell r="P242">
            <v>98.328923451121398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0.35732796556174962</v>
          </cell>
          <cell r="F243">
            <v>5.1418750826448915E-2</v>
          </cell>
          <cell r="G243">
            <v>0.3430310570609329</v>
          </cell>
          <cell r="H243">
            <v>5.3432320392863872E-2</v>
          </cell>
          <cell r="I243">
            <v>13.804609782877019</v>
          </cell>
          <cell r="J243">
            <v>13.402153216142706</v>
          </cell>
          <cell r="K243">
            <v>13.023265257558563</v>
          </cell>
          <cell r="L243">
            <v>17.037668066293104</v>
          </cell>
          <cell r="M243">
            <v>17.237516862532608</v>
          </cell>
          <cell r="N243">
            <v>19.826876652494487</v>
          </cell>
          <cell r="O243">
            <v>20.448984574278821</v>
          </cell>
          <cell r="P243">
            <v>21.433791834099662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5.3575248321929806E-6</v>
          </cell>
          <cell r="K244">
            <v>3.5538730312039282E-5</v>
          </cell>
          <cell r="L244">
            <v>1.926910834134385E-3</v>
          </cell>
          <cell r="M244">
            <v>1.8457344458135464E-2</v>
          </cell>
          <cell r="N244">
            <v>2.6907901505191314E-2</v>
          </cell>
          <cell r="O244">
            <v>4.6412951795873764E-2</v>
          </cell>
          <cell r="P244">
            <v>6.1089659931613992E-2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5.3554108202698587E-3</v>
          </cell>
          <cell r="K245">
            <v>9.0182337002007174E-3</v>
          </cell>
          <cell r="L245">
            <v>8.6076253897707494E-3</v>
          </cell>
          <cell r="M245">
            <v>6.1426699652584096E-3</v>
          </cell>
          <cell r="N245">
            <v>4.7732523214496485E-3</v>
          </cell>
          <cell r="O245">
            <v>5.5434309693585242E-3</v>
          </cell>
          <cell r="P245">
            <v>1.0807506950495755E-2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4.949862749999809E-3</v>
          </cell>
          <cell r="F246">
            <v>7.0738866223296537E-3</v>
          </cell>
          <cell r="G246">
            <v>6.9534744340022901E-3</v>
          </cell>
          <cell r="H246">
            <v>5.334114451341105E-2</v>
          </cell>
          <cell r="I246">
            <v>13.804455843853365</v>
          </cell>
          <cell r="J246">
            <v>13.396615068354535</v>
          </cell>
          <cell r="K246">
            <v>13.01402452109226</v>
          </cell>
          <cell r="L246">
            <v>16.223829307327829</v>
          </cell>
          <cell r="M246">
            <v>16.226888495589812</v>
          </cell>
          <cell r="N246">
            <v>17.836221346431852</v>
          </cell>
          <cell r="O246">
            <v>17.835875294144735</v>
          </cell>
          <cell r="P246">
            <v>18.237997209045222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4.9536018104551924E-2</v>
          </cell>
          <cell r="F247">
            <v>4.4289090409558814E-2</v>
          </cell>
          <cell r="G247">
            <v>3.3263703955461528E-2</v>
          </cell>
          <cell r="H247">
            <v>9.0186485646730506E-6</v>
          </cell>
          <cell r="I247">
            <v>2.1511456648784864E-5</v>
          </cell>
          <cell r="J247">
            <v>1.2484557578550484E-5</v>
          </cell>
          <cell r="K247">
            <v>7.2307776237071989E-6</v>
          </cell>
          <cell r="L247">
            <v>5.8080183362624834E-6</v>
          </cell>
          <cell r="M247">
            <v>2.4580392044451915E-6</v>
          </cell>
          <cell r="N247">
            <v>8.9675084509535398E-6</v>
          </cell>
          <cell r="O247">
            <v>3.6324718176240821E-6</v>
          </cell>
          <cell r="P247">
            <v>1.5457494464242837E-5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7.5066753490618535E-5</v>
          </cell>
          <cell r="K248">
            <v>8.6111551130170285E-5</v>
          </cell>
          <cell r="L248">
            <v>2.0411115188899721E-4</v>
          </cell>
          <cell r="M248">
            <v>9.4476016064424633E-5</v>
          </cell>
          <cell r="N248">
            <v>2.402458085434393E-4</v>
          </cell>
          <cell r="O248">
            <v>1.258154212720448E-4</v>
          </cell>
          <cell r="P248">
            <v>4.1545243060229483E-4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0.30284197045696015</v>
          </cell>
          <cell r="F249">
            <v>5.5653166077419467E-5</v>
          </cell>
          <cell r="G249">
            <v>0.30281383239471354</v>
          </cell>
          <cell r="H249">
            <v>8.2157230888170528E-5</v>
          </cell>
          <cell r="I249">
            <v>1.324275670049613E-4</v>
          </cell>
          <cell r="J249">
            <v>7.7255869319412332E-5</v>
          </cell>
          <cell r="K249">
            <v>7.612285819293722E-5</v>
          </cell>
          <cell r="L249">
            <v>1.4011386206179283E-4</v>
          </cell>
          <cell r="M249">
            <v>6.0718540305872123E-5</v>
          </cell>
          <cell r="N249">
            <v>1.6516432866667922E-4</v>
          </cell>
          <cell r="O249">
            <v>8.2881299787552226E-5</v>
          </cell>
          <cell r="P249">
            <v>2.9401202968003443E-4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4.337749631880839E-6</v>
          </cell>
          <cell r="K250">
            <v>6.1080519694857105E-6</v>
          </cell>
          <cell r="L250">
            <v>0.36649729308407519</v>
          </cell>
          <cell r="M250">
            <v>0.51132406961563048</v>
          </cell>
          <cell r="N250">
            <v>1.5220882986103483</v>
          </cell>
          <cell r="O250">
            <v>2.0864239199217907</v>
          </cell>
          <cell r="P250">
            <v>2.622754655306454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8.2345130677980445E-6</v>
          </cell>
          <cell r="K251">
            <v>1.1390796893709948E-5</v>
          </cell>
          <cell r="L251">
            <v>0.43645689662498943</v>
          </cell>
          <cell r="M251">
            <v>0.4745466303082132</v>
          </cell>
          <cell r="N251">
            <v>0.43647147598000319</v>
          </cell>
          <cell r="O251">
            <v>0.47451664825421191</v>
          </cell>
          <cell r="P251">
            <v>0.5004178809111699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4.0476719352824508</v>
          </cell>
          <cell r="F252">
            <v>4.5833339059028022</v>
          </cell>
          <cell r="G252">
            <v>4.5978032229645098</v>
          </cell>
          <cell r="H252">
            <v>4.5186989421383776</v>
          </cell>
          <cell r="I252">
            <v>4.6293602621711392</v>
          </cell>
          <cell r="J252">
            <v>6.6069643147862349</v>
          </cell>
          <cell r="K252">
            <v>9.9656560805603398</v>
          </cell>
          <cell r="L252">
            <v>14.251866442721301</v>
          </cell>
          <cell r="M252">
            <v>21.74364965340872</v>
          </cell>
          <cell r="N252">
            <v>24.847198476032247</v>
          </cell>
          <cell r="O252">
            <v>30.045238273824847</v>
          </cell>
          <cell r="P252">
            <v>31.213002935060427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37.4701980583623</v>
          </cell>
          <cell r="F253">
            <v>30.828283723550509</v>
          </cell>
          <cell r="G253">
            <v>34.683818791433545</v>
          </cell>
          <cell r="H253">
            <v>26.739192393038682</v>
          </cell>
          <cell r="I253">
            <v>14.056702112928843</v>
          </cell>
          <cell r="J253">
            <v>13.878591643234069</v>
          </cell>
          <cell r="K253">
            <v>10.892423759638101</v>
          </cell>
          <cell r="L253">
            <v>4.8615652668170961</v>
          </cell>
          <cell r="M253">
            <v>2.9262517410144535</v>
          </cell>
          <cell r="N253">
            <v>2.7885496549633704</v>
          </cell>
          <cell r="O253">
            <v>2.7882736773688834</v>
          </cell>
          <cell r="P253">
            <v>2.7881731799794358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6.2724366291039363E-2</v>
          </cell>
          <cell r="K254">
            <v>0.19238461292034337</v>
          </cell>
          <cell r="L254">
            <v>7.5889862375131843E-4</v>
          </cell>
          <cell r="M254">
            <v>5.3201450855841265E-4</v>
          </cell>
          <cell r="N254">
            <v>6.0148589314748611E-4</v>
          </cell>
          <cell r="O254">
            <v>5.7857239915300575E-4</v>
          </cell>
          <cell r="P254">
            <v>1.1331705492684358E-3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9.679371971459874</v>
          </cell>
          <cell r="F255">
            <v>10.72619636688731</v>
          </cell>
          <cell r="G255">
            <v>10.366530015127386</v>
          </cell>
          <cell r="H255">
            <v>11.900058320823053</v>
          </cell>
          <cell r="I255">
            <v>11.87921710399594</v>
          </cell>
          <cell r="J255">
            <v>11.358713152776337</v>
          </cell>
          <cell r="K255">
            <v>11.326548173276922</v>
          </cell>
          <cell r="L255">
            <v>16.929571838230579</v>
          </cell>
          <cell r="M255">
            <v>17.723916926886346</v>
          </cell>
          <cell r="N255">
            <v>18.010965928557251</v>
          </cell>
          <cell r="O255">
            <v>18.29792595855886</v>
          </cell>
          <cell r="P255">
            <v>18.585038091983808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0.34127997389193399</v>
          </cell>
          <cell r="I256">
            <v>1.2719934679602001</v>
          </cell>
          <cell r="J256">
            <v>1.2719965217536899</v>
          </cell>
          <cell r="K256">
            <v>1.27199777224993</v>
          </cell>
          <cell r="L256">
            <v>1.27199875660521</v>
          </cell>
          <cell r="M256">
            <v>0.93097376811833898</v>
          </cell>
          <cell r="N256">
            <v>9.5032114479221702E-4</v>
          </cell>
          <cell r="O256">
            <v>1.57114282678799E-3</v>
          </cell>
          <cell r="P256">
            <v>4.5134003633795199E-3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2.3973588215614102E-6</v>
          </cell>
          <cell r="I257">
            <v>1.1726589762640501E-3</v>
          </cell>
          <cell r="J257">
            <v>1.2967881848687699E-3</v>
          </cell>
          <cell r="K257">
            <v>1.3006518317378001E-3</v>
          </cell>
          <cell r="L257">
            <v>1.3028945558146701E-3</v>
          </cell>
          <cell r="M257">
            <v>1.30259359788257E-3</v>
          </cell>
          <cell r="N257">
            <v>1.30774989184164E-3</v>
          </cell>
          <cell r="O257">
            <v>8.8428484271239601E-4</v>
          </cell>
          <cell r="P257">
            <v>1.3815076463973299E-3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1.8359881864786199E-2</v>
          </cell>
          <cell r="K258">
            <v>5.76647955491097E-2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1.78263395915398E-2</v>
          </cell>
          <cell r="E4">
            <v>1.7877897280009901E-2</v>
          </cell>
          <cell r="F4">
            <v>1.7821055966239001E-2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4.4150788310171043E-3</v>
          </cell>
          <cell r="E5">
            <v>3.5460987008553166E-3</v>
          </cell>
          <cell r="F5">
            <v>2.2164050841040053E-3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3.1606985091382593E-4</v>
          </cell>
          <cell r="E6">
            <v>3.1698399432641749E-4</v>
          </cell>
          <cell r="F6">
            <v>3.1597616961416742E-4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8.3571848993908856E-5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0.84722412054195595</v>
          </cell>
          <cell r="E8">
            <v>0.10603711696406354</v>
          </cell>
          <cell r="F8">
            <v>0.13452407452282047</v>
          </cell>
          <cell r="G8">
            <v>0.13133591963059402</v>
          </cell>
          <cell r="H8">
            <v>0.1151378634195081</v>
          </cell>
          <cell r="I8">
            <v>0.12394101649994851</v>
          </cell>
          <cell r="J8">
            <v>0.1132357020441643</v>
          </cell>
          <cell r="K8">
            <v>5.5483040189327003E-2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1.5505951973407378E-3</v>
          </cell>
          <cell r="E9">
            <v>1.9484592019954655E-4</v>
          </cell>
          <cell r="F9">
            <v>2.4823016569105804E-4</v>
          </cell>
          <cell r="G9">
            <v>2.5594661660588349E-4</v>
          </cell>
          <cell r="H9">
            <v>2.3532746193802721E-4</v>
          </cell>
          <cell r="I9">
            <v>2.5900658667001942E-4</v>
          </cell>
          <cell r="J9">
            <v>2.4989805955936208E-4</v>
          </cell>
          <cell r="K9">
            <v>1.2318233313807168E-4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1.5021704264928293E-2</v>
          </cell>
          <cell r="E10">
            <v>1.8800907263131822E-3</v>
          </cell>
          <cell r="F10">
            <v>2.3851786262911443E-3</v>
          </cell>
          <cell r="G10">
            <v>2.3286510572800355E-3</v>
          </cell>
          <cell r="H10">
            <v>2.0414514790692917E-3</v>
          </cell>
          <cell r="I10">
            <v>2.1975357535451872E-3</v>
          </cell>
          <cell r="J10">
            <v>2.0077252135490128E-3</v>
          </cell>
          <cell r="K10">
            <v>9.8374184732849383E-4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2.7854676078442198E-7</v>
          </cell>
          <cell r="F11">
            <v>5.4454071624571095E-7</v>
          </cell>
          <cell r="G11">
            <v>3.7465735440586998E-6</v>
          </cell>
          <cell r="H11">
            <v>4.0277584776407803E-6</v>
          </cell>
          <cell r="I11">
            <v>1.74281087414121E-6</v>
          </cell>
          <cell r="J11">
            <v>4.1013913674034002E-6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2.9925336778596393E-5</v>
          </cell>
          <cell r="E12">
            <v>4.9948988636944137E-6</v>
          </cell>
          <cell r="F12">
            <v>4.9959570634289442E-6</v>
          </cell>
          <cell r="G12">
            <v>4.9970730212929907E-6</v>
          </cell>
          <cell r="H12">
            <v>4.9993743123353301E-6</v>
          </cell>
          <cell r="I12">
            <v>5.0043009510429702E-6</v>
          </cell>
          <cell r="J12">
            <v>5.0050579696890902E-6</v>
          </cell>
          <cell r="K12">
            <v>2.7678766053420399E-6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2.1062930737098345E-4</v>
          </cell>
          <cell r="E13">
            <v>4.9816201442530201E-4</v>
          </cell>
          <cell r="F13">
            <v>6.0783459641786011E-4</v>
          </cell>
          <cell r="G13">
            <v>6.822839984467477E-4</v>
          </cell>
          <cell r="H13">
            <v>5.946661269846384E-4</v>
          </cell>
          <cell r="I13">
            <v>3.2713211350447795E-4</v>
          </cell>
          <cell r="J13">
            <v>3.500374312009914E-4</v>
          </cell>
          <cell r="K13">
            <v>1.8688523561166337E-4</v>
          </cell>
          <cell r="L13">
            <v>1.388561329532384E-3</v>
          </cell>
          <cell r="M13">
            <v>2.3855467568730864E-3</v>
          </cell>
          <cell r="N13">
            <v>2.9379601914417573E-3</v>
          </cell>
          <cell r="O13">
            <v>3.7024639213301931E-3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2.1062930737098345E-4</v>
          </cell>
          <cell r="E14">
            <v>4.9816201442530201E-4</v>
          </cell>
          <cell r="F14">
            <v>6.0783459641786011E-4</v>
          </cell>
          <cell r="G14">
            <v>6.822839984467477E-4</v>
          </cell>
          <cell r="H14">
            <v>5.946661269846384E-4</v>
          </cell>
          <cell r="I14">
            <v>3.2713211350447795E-4</v>
          </cell>
          <cell r="J14">
            <v>3.500374312009914E-4</v>
          </cell>
          <cell r="K14">
            <v>1.8688523561166337E-4</v>
          </cell>
          <cell r="L14">
            <v>1.388561329532384E-3</v>
          </cell>
          <cell r="M14">
            <v>2.3855467568730864E-3</v>
          </cell>
          <cell r="N14">
            <v>2.9379601914417573E-3</v>
          </cell>
          <cell r="O14">
            <v>3.7024639213301931E-3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3.0717896610761199E-5</v>
          </cell>
          <cell r="F15">
            <v>3.36239248035535E-5</v>
          </cell>
          <cell r="G15">
            <v>3.06573398155437E-5</v>
          </cell>
          <cell r="H15">
            <v>3.4381158177255102E-5</v>
          </cell>
          <cell r="J15">
            <v>3.1380218794152698E-5</v>
          </cell>
          <cell r="L15">
            <v>1.9236307822047299E-4</v>
          </cell>
          <cell r="M15">
            <v>1.66866989649721E-4</v>
          </cell>
          <cell r="N15">
            <v>1.4471288418366399E-4</v>
          </cell>
          <cell r="O15">
            <v>2.4744290016878202E-4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2.5986888465260064E-5</v>
          </cell>
          <cell r="E16">
            <v>5.61696573399092E-5</v>
          </cell>
          <cell r="F16">
            <v>8.72895605947306E-5</v>
          </cell>
          <cell r="G16">
            <v>9.9899405396587908E-5</v>
          </cell>
          <cell r="H16">
            <v>8.6578796628986149E-5</v>
          </cell>
          <cell r="I16">
            <v>4.7179207109277553E-5</v>
          </cell>
          <cell r="J16">
            <v>5.1370257312979325E-5</v>
          </cell>
          <cell r="K16">
            <v>2.62593067441474E-5</v>
          </cell>
          <cell r="L16">
            <v>2.0919646974033155E-4</v>
          </cell>
          <cell r="M16">
            <v>3.5921049824790452E-4</v>
          </cell>
          <cell r="N16">
            <v>4.428882640516202E-4</v>
          </cell>
          <cell r="O16">
            <v>5.5895480526201859E-4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1.5973701324782908E-3</v>
          </cell>
          <cell r="E17">
            <v>3.6651212756976391E-3</v>
          </cell>
          <cell r="F17">
            <v>3.7306140193137608E-3</v>
          </cell>
          <cell r="G17">
            <v>1.2622086609711733E-3</v>
          </cell>
          <cell r="H17">
            <v>0.43766504571739195</v>
          </cell>
          <cell r="I17">
            <v>0.70525209648881515</v>
          </cell>
          <cell r="J17">
            <v>1.8361660665412356</v>
          </cell>
          <cell r="K17">
            <v>2.3988275523172589</v>
          </cell>
          <cell r="L17">
            <v>2.8129613517382994</v>
          </cell>
          <cell r="M17">
            <v>2.9109896388640975</v>
          </cell>
          <cell r="N17">
            <v>3.014659674118005</v>
          </cell>
          <cell r="O17">
            <v>3.1326814726496899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5.9441946292347631E-3</v>
          </cell>
          <cell r="E18">
            <v>1.3529963570362086E-2</v>
          </cell>
          <cell r="F18">
            <v>1.3745764989853988E-2</v>
          </cell>
          <cell r="G18">
            <v>4.6033914987520146E-3</v>
          </cell>
          <cell r="H18">
            <v>1.4352554927848715</v>
          </cell>
          <cell r="I18">
            <v>2.2565228658026921</v>
          </cell>
          <cell r="J18">
            <v>5.617067472157756</v>
          </cell>
          <cell r="K18">
            <v>7.1758941670811307</v>
          </cell>
          <cell r="L18">
            <v>8.2876916144377688</v>
          </cell>
          <cell r="M18">
            <v>8.576507602857987</v>
          </cell>
          <cell r="N18">
            <v>8.8819456001882067</v>
          </cell>
          <cell r="O18">
            <v>9.2296675016666896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1.2823652623465701E-6</v>
          </cell>
          <cell r="F19">
            <v>3.8791379237571097E-6</v>
          </cell>
          <cell r="G19">
            <v>2.6070421025647298E-6</v>
          </cell>
          <cell r="H19">
            <v>8.2329796756894207E-3</v>
          </cell>
          <cell r="I19">
            <v>8.3534015661122507E-3</v>
          </cell>
          <cell r="J19">
            <v>3.0285660942602901E-2</v>
          </cell>
          <cell r="K19">
            <v>2.46891992951573E-2</v>
          </cell>
          <cell r="L19">
            <v>3.7205289830804303E-2</v>
          </cell>
          <cell r="M19">
            <v>4.7546030532321301E-2</v>
          </cell>
          <cell r="N19">
            <v>2.6758884726324199E-2</v>
          </cell>
          <cell r="O19">
            <v>4.3491132470561397E-2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3.0830756229809298E-5</v>
          </cell>
          <cell r="E20">
            <v>6.9382840787037372E-5</v>
          </cell>
          <cell r="F20">
            <v>7.2440842541527382E-5</v>
          </cell>
          <cell r="G20">
            <v>2.4789656883587339E-5</v>
          </cell>
          <cell r="H20">
            <v>8.2336557716898798E-3</v>
          </cell>
          <cell r="I20">
            <v>1.50200827151078E-2</v>
          </cell>
          <cell r="J20">
            <v>3.4616991509091602E-2</v>
          </cell>
          <cell r="K20">
            <v>4.5127866296454301E-2</v>
          </cell>
          <cell r="L20">
            <v>5.5270296861534299E-2</v>
          </cell>
          <cell r="M20">
            <v>5.7194646343249403E-2</v>
          </cell>
          <cell r="N20">
            <v>5.9232172658374903E-2</v>
          </cell>
          <cell r="O20">
            <v>6.1549709276394998E-2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5.0143129995566617E-2</v>
          </cell>
          <cell r="E21">
            <v>9.8666392501381109E-2</v>
          </cell>
          <cell r="F21">
            <v>7.0325018272885509E-2</v>
          </cell>
          <cell r="G21">
            <v>7.8847773712640012E-2</v>
          </cell>
          <cell r="H21">
            <v>1.0506636163016203E-2</v>
          </cell>
          <cell r="I21">
            <v>1.0852872776852286E-3</v>
          </cell>
          <cell r="J21">
            <v>1.1094802679248014E-3</v>
          </cell>
          <cell r="K21">
            <v>8.9001702333867388E-4</v>
          </cell>
          <cell r="L21">
            <v>5.3829495372024845E-3</v>
          </cell>
          <cell r="M21">
            <v>5.6521744750243534E-3</v>
          </cell>
          <cell r="N21">
            <v>4.6583853423169501E-3</v>
          </cell>
          <cell r="O21">
            <v>2.2856885849883877E-3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5.0143129995566617E-2</v>
          </cell>
          <cell r="E22">
            <v>9.8666392501381109E-2</v>
          </cell>
          <cell r="F22">
            <v>7.0325018272885509E-2</v>
          </cell>
          <cell r="G22">
            <v>7.8847773712640012E-2</v>
          </cell>
          <cell r="H22">
            <v>1.0506636163016203E-2</v>
          </cell>
          <cell r="I22">
            <v>1.0852872776852286E-3</v>
          </cell>
          <cell r="J22">
            <v>1.1094802679248014E-3</v>
          </cell>
          <cell r="K22">
            <v>8.9001702333867388E-4</v>
          </cell>
          <cell r="L22">
            <v>5.3829495372024845E-3</v>
          </cell>
          <cell r="M22">
            <v>5.6521744750243534E-3</v>
          </cell>
          <cell r="N22">
            <v>4.6583853423169501E-3</v>
          </cell>
          <cell r="O22">
            <v>2.2856885849883877E-3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1.7688278879905399E-5</v>
          </cell>
          <cell r="F23">
            <v>5.3853495982385697E-5</v>
          </cell>
          <cell r="G23">
            <v>9.1649499362022195E-5</v>
          </cell>
          <cell r="H23">
            <v>5.3112325033021699E-5</v>
          </cell>
          <cell r="J23">
            <v>8.1340941896409694E-5</v>
          </cell>
          <cell r="L23">
            <v>5.1930960375783596E-4</v>
          </cell>
          <cell r="M23">
            <v>7.0664428049091994E-5</v>
          </cell>
          <cell r="N23">
            <v>5.9762030472150602E-5</v>
          </cell>
          <cell r="O23">
            <v>1.05144311922033E-4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4.8860673695297506E-3</v>
          </cell>
          <cell r="E24">
            <v>7.48664972518138E-3</v>
          </cell>
          <cell r="F24">
            <v>7.2640579622967345E-3</v>
          </cell>
          <cell r="G24">
            <v>5.9922345090176249E-3</v>
          </cell>
          <cell r="H24">
            <v>1.0708375893452595E-3</v>
          </cell>
          <cell r="I24">
            <v>9.3188194958341642E-5</v>
          </cell>
          <cell r="J24">
            <v>1.10903536801843E-4</v>
          </cell>
          <cell r="K24">
            <v>6.8066980607340603E-5</v>
          </cell>
          <cell r="L24">
            <v>5.6296307409387902E-4</v>
          </cell>
          <cell r="M24">
            <v>5.8997403180692802E-4</v>
          </cell>
          <cell r="N24">
            <v>4.8508549654584048E-4</v>
          </cell>
          <cell r="O24">
            <v>2.3555487793156882E-4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10.905621166907677</v>
          </cell>
          <cell r="E25">
            <v>12.265658366127896</v>
          </cell>
          <cell r="F25">
            <v>15.448294039476723</v>
          </cell>
          <cell r="G25">
            <v>33.496007448143487</v>
          </cell>
          <cell r="H25">
            <v>52.841438759466783</v>
          </cell>
          <cell r="I25">
            <v>63.389613426719784</v>
          </cell>
          <cell r="J25">
            <v>69.507374160875074</v>
          </cell>
          <cell r="K25">
            <v>73.91407368543139</v>
          </cell>
          <cell r="L25">
            <v>74.409466461688453</v>
          </cell>
          <cell r="M25">
            <v>74.169839663784714</v>
          </cell>
          <cell r="N25">
            <v>74.360925642669699</v>
          </cell>
          <cell r="O25">
            <v>76.016865678236968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0.16817459731203199</v>
          </cell>
          <cell r="I26">
            <v>0.61609757870865201</v>
          </cell>
          <cell r="J26">
            <v>0.79466699188145096</v>
          </cell>
          <cell r="K26">
            <v>0.83068902195669003</v>
          </cell>
          <cell r="L26">
            <v>0.85719193597476595</v>
          </cell>
          <cell r="M26">
            <v>0.88148914251548105</v>
          </cell>
          <cell r="N26">
            <v>0.881845124083941</v>
          </cell>
          <cell r="O26">
            <v>0.86680744500123497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2.2935365414367315E-3</v>
          </cell>
          <cell r="E27">
            <v>8.6026394084589078E-4</v>
          </cell>
          <cell r="F27">
            <v>1.0006128283934752E-3</v>
          </cell>
          <cell r="G27">
            <v>5.421706163821044E-2</v>
          </cell>
          <cell r="H27">
            <v>4.732122939882033</v>
          </cell>
          <cell r="I27">
            <v>6.4986058594645559</v>
          </cell>
          <cell r="J27">
            <v>0.86319064258344846</v>
          </cell>
          <cell r="K27">
            <v>0.58330214234363664</v>
          </cell>
          <cell r="L27">
            <v>0.73578103223190605</v>
          </cell>
          <cell r="M27">
            <v>0.87393510740745084</v>
          </cell>
          <cell r="N27">
            <v>0.87119400503450262</v>
          </cell>
          <cell r="O27">
            <v>1.0525651416484041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2.5906893371003692</v>
          </cell>
          <cell r="E28">
            <v>7.6274039029090634E-2</v>
          </cell>
          <cell r="F28">
            <v>0.19393617018195697</v>
          </cell>
          <cell r="G28">
            <v>6.8281246770830046</v>
          </cell>
          <cell r="H28">
            <v>17.286720228387669</v>
          </cell>
          <cell r="I28">
            <v>24.361270664968046</v>
          </cell>
          <cell r="J28">
            <v>31.84304179463026</v>
          </cell>
          <cell r="K28">
            <v>33.712605531615758</v>
          </cell>
          <cell r="L28">
            <v>32.541704164840588</v>
          </cell>
          <cell r="M28">
            <v>32.912825822767886</v>
          </cell>
          <cell r="N28">
            <v>33.64925235322665</v>
          </cell>
          <cell r="O28">
            <v>35.678897620649757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1.7462590014717401</v>
          </cell>
          <cell r="E29">
            <v>6.1461689724638904E-2</v>
          </cell>
          <cell r="F29">
            <v>0.13154878098326531</v>
          </cell>
          <cell r="G29">
            <v>2.2134404691158935</v>
          </cell>
          <cell r="H29">
            <v>5.2460729621976121</v>
          </cell>
          <cell r="I29">
            <v>7.2742132514116218</v>
          </cell>
          <cell r="J29">
            <v>10.890214238814769</v>
          </cell>
          <cell r="K29">
            <v>13.91048932680425</v>
          </cell>
          <cell r="L29">
            <v>15.294990608703264</v>
          </cell>
          <cell r="M29">
            <v>14.60945692026282</v>
          </cell>
          <cell r="N29">
            <v>14.251502835138108</v>
          </cell>
          <cell r="O29">
            <v>13.68544213833067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6.5663792917941288</v>
          </cell>
          <cell r="E30">
            <v>12.127065646949106</v>
          </cell>
          <cell r="F30">
            <v>15.121810306399658</v>
          </cell>
          <cell r="G30">
            <v>24.40022592512069</v>
          </cell>
          <cell r="H30">
            <v>25.744697746955765</v>
          </cell>
          <cell r="I30">
            <v>25.871620473124892</v>
          </cell>
          <cell r="J30">
            <v>26.705594112406306</v>
          </cell>
          <cell r="K30">
            <v>26.538366952651899</v>
          </cell>
          <cell r="L30">
            <v>26.694181989789776</v>
          </cell>
          <cell r="M30">
            <v>26.655110379031054</v>
          </cell>
          <cell r="N30">
            <v>26.470822024025157</v>
          </cell>
          <cell r="O30">
            <v>26.466769249814856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4.8738796269104379E-2</v>
          </cell>
          <cell r="E31">
            <v>0.15689311498245728</v>
          </cell>
          <cell r="F31">
            <v>1.2021986342133411</v>
          </cell>
          <cell r="G31">
            <v>3.5462707200057273</v>
          </cell>
          <cell r="H31">
            <v>9.5379713994725392</v>
          </cell>
          <cell r="I31">
            <v>7.3598921586105144</v>
          </cell>
          <cell r="J31">
            <v>7.4105701363113434</v>
          </cell>
          <cell r="K31">
            <v>2.7102045819706544</v>
          </cell>
          <cell r="L31">
            <v>1.7212682444998466</v>
          </cell>
          <cell r="M31">
            <v>8.7646527791885465E-3</v>
          </cell>
          <cell r="N31">
            <v>7.8767092098051324E-3</v>
          </cell>
          <cell r="O31">
            <v>4.2565420947257822E-3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4.8738796269104379E-2</v>
          </cell>
          <cell r="E32">
            <v>0.15689311498245728</v>
          </cell>
          <cell r="F32">
            <v>1.2021986342133411</v>
          </cell>
          <cell r="G32">
            <v>3.5462707200057273</v>
          </cell>
          <cell r="H32">
            <v>9.5379713994725392</v>
          </cell>
          <cell r="I32">
            <v>7.3598921586105144</v>
          </cell>
          <cell r="J32">
            <v>7.4105701363113434</v>
          </cell>
          <cell r="K32">
            <v>2.7102045819706544</v>
          </cell>
          <cell r="L32">
            <v>1.7212682444998466</v>
          </cell>
          <cell r="M32">
            <v>8.7646527791885465E-3</v>
          </cell>
          <cell r="N32">
            <v>7.8767092098051324E-3</v>
          </cell>
          <cell r="O32">
            <v>4.2565420947257822E-3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1.9091294804934799E-4</v>
          </cell>
          <cell r="F33">
            <v>7.3418110462445701E-2</v>
          </cell>
          <cell r="G33">
            <v>0.18149532598149401</v>
          </cell>
          <cell r="H33">
            <v>0.47827392595585999</v>
          </cell>
          <cell r="J33">
            <v>0.22268682336519699</v>
          </cell>
          <cell r="L33">
            <v>6.8684905375341796E-4</v>
          </cell>
          <cell r="M33">
            <v>1.5730496047658101E-4</v>
          </cell>
          <cell r="N33">
            <v>1.31178341199438E-4</v>
          </cell>
          <cell r="O33">
            <v>1.21967725619213E-4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4.0688061637625082E-3</v>
          </cell>
          <cell r="E34">
            <v>1.079156594293857E-2</v>
          </cell>
          <cell r="F34">
            <v>8.2672329909892511E-2</v>
          </cell>
          <cell r="G34">
            <v>0.24384152722746957</v>
          </cell>
          <cell r="H34">
            <v>0.65581846677634525</v>
          </cell>
          <cell r="I34">
            <v>0.50605958596862954</v>
          </cell>
          <cell r="J34">
            <v>0.50954591351392797</v>
          </cell>
          <cell r="K34">
            <v>0.186346744137938</v>
          </cell>
          <cell r="L34">
            <v>0.12019680202852336</v>
          </cell>
          <cell r="M34">
            <v>8.4415401423000005E-4</v>
          </cell>
          <cell r="N34">
            <v>7.5757686119808099E-4</v>
          </cell>
          <cell r="O34">
            <v>4.1043599167532113E-4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1.2287033186155055E-5</v>
          </cell>
          <cell r="E35">
            <v>3.4058870462387375E-4</v>
          </cell>
          <cell r="F35">
            <v>4.9010702428720066E-4</v>
          </cell>
          <cell r="G35">
            <v>6.8502445677033716E-4</v>
          </cell>
          <cell r="H35">
            <v>6.6698685191484591E-4</v>
          </cell>
          <cell r="I35">
            <v>3.5748086484605049E-4</v>
          </cell>
          <cell r="J35">
            <v>2.0040292884741357E-3</v>
          </cell>
          <cell r="K35">
            <v>1.6296121101525391E-3</v>
          </cell>
          <cell r="L35">
            <v>5.6336247148037547E-3</v>
          </cell>
          <cell r="M35">
            <v>2.7142644866472523E-4</v>
          </cell>
          <cell r="N35">
            <v>1.7026296638848344E-4</v>
          </cell>
          <cell r="O35">
            <v>1.665795558584209E-4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1.2287033186155055E-5</v>
          </cell>
          <cell r="E36">
            <v>3.4058870462387375E-4</v>
          </cell>
          <cell r="F36">
            <v>4.9010702428720066E-4</v>
          </cell>
          <cell r="G36">
            <v>6.8502445677033716E-4</v>
          </cell>
          <cell r="H36">
            <v>6.6698685191484591E-4</v>
          </cell>
          <cell r="I36">
            <v>3.5748086484605049E-4</v>
          </cell>
          <cell r="J36">
            <v>2.0040292884741357E-3</v>
          </cell>
          <cell r="K36">
            <v>1.6296121101525391E-3</v>
          </cell>
          <cell r="L36">
            <v>5.6336247148037547E-3</v>
          </cell>
          <cell r="M36">
            <v>2.7142644866472523E-4</v>
          </cell>
          <cell r="N36">
            <v>1.7026296638848344E-4</v>
          </cell>
          <cell r="O36">
            <v>1.665795558584209E-4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3.6513885478391803E-5</v>
          </cell>
          <cell r="F37">
            <v>3.62640805362915E-5</v>
          </cell>
          <cell r="G37">
            <v>4.3955762861406201E-5</v>
          </cell>
          <cell r="H37">
            <v>3.2424317987215098E-5</v>
          </cell>
          <cell r="J37">
            <v>2.9464207106602499E-4</v>
          </cell>
          <cell r="L37">
            <v>6.9593868787923405E-4</v>
          </cell>
          <cell r="M37">
            <v>7.1475084303819399E-6</v>
          </cell>
          <cell r="N37">
            <v>6.4021223022509596E-6</v>
          </cell>
          <cell r="O37">
            <v>9.0663665862194398E-6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3.7547770610416202E-5</v>
          </cell>
          <cell r="F38">
            <v>7.1266879849692905E-5</v>
          </cell>
          <cell r="G38">
            <v>1.017203993035865E-4</v>
          </cell>
          <cell r="H38">
            <v>9.7478918108645943E-5</v>
          </cell>
          <cell r="I38">
            <v>5.1776914741548018E-5</v>
          </cell>
          <cell r="J38">
            <v>3.0272572479662018E-4</v>
          </cell>
          <cell r="K38">
            <v>2.4655967425234599E-4</v>
          </cell>
          <cell r="L38">
            <v>8.5405586278001296E-4</v>
          </cell>
          <cell r="M38">
            <v>3.8525581364682064E-5</v>
          </cell>
          <cell r="N38">
            <v>2.3272749485468984E-5</v>
          </cell>
          <cell r="O38">
            <v>2.2557357507020225E-5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8.9539820248245972E-2</v>
          </cell>
          <cell r="E39">
            <v>0.15895565074362178</v>
          </cell>
          <cell r="F39">
            <v>0.15284777848471273</v>
          </cell>
          <cell r="G39">
            <v>0.12617123984896433</v>
          </cell>
          <cell r="H39">
            <v>2.6960089589257146E-2</v>
          </cell>
          <cell r="I39">
            <v>2.9447330098079792E-3</v>
          </cell>
          <cell r="J39">
            <v>1.7950908265564924E-3</v>
          </cell>
          <cell r="K39">
            <v>1.0983128060652661E-3</v>
          </cell>
          <cell r="L39">
            <v>0.86942704838753038</v>
          </cell>
          <cell r="M39">
            <v>2.4615245449270504</v>
          </cell>
          <cell r="N39">
            <v>2.3661318752483949</v>
          </cell>
          <cell r="O39">
            <v>2.0382446421140923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8.9539820248245972E-2</v>
          </cell>
          <cell r="E40">
            <v>0.15895565074362178</v>
          </cell>
          <cell r="F40">
            <v>0.15284777848471273</v>
          </cell>
          <cell r="G40">
            <v>0.12617123984896433</v>
          </cell>
          <cell r="H40">
            <v>2.6960089589257146E-2</v>
          </cell>
          <cell r="I40">
            <v>2.9447330098079792E-3</v>
          </cell>
          <cell r="J40">
            <v>1.7950908265564924E-3</v>
          </cell>
          <cell r="K40">
            <v>1.0983128060652661E-3</v>
          </cell>
          <cell r="L40">
            <v>0.86942704838753038</v>
          </cell>
          <cell r="M40">
            <v>2.4615245449270504</v>
          </cell>
          <cell r="N40">
            <v>2.3661318752483949</v>
          </cell>
          <cell r="O40">
            <v>2.0382446421140923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6.3747857153321802E-5</v>
          </cell>
          <cell r="F41">
            <v>9.20012983837466E-5</v>
          </cell>
          <cell r="G41">
            <v>3.0426936839658702E-4</v>
          </cell>
          <cell r="H41">
            <v>1.10933182897631E-4</v>
          </cell>
          <cell r="J41">
            <v>1.0491530110698601E-4</v>
          </cell>
          <cell r="L41">
            <v>9.7726443488275097E-2</v>
          </cell>
          <cell r="M41">
            <v>0.179137982051774</v>
          </cell>
          <cell r="N41">
            <v>2.02513219657416E-2</v>
          </cell>
          <cell r="O41">
            <v>2.9875730921123601E-2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7.2627941332539707E-3</v>
          </cell>
          <cell r="E42">
            <v>1.2521497739575942E-2</v>
          </cell>
          <cell r="F42">
            <v>1.209231056430499E-2</v>
          </cell>
          <cell r="G42">
            <v>9.956608865098986E-3</v>
          </cell>
          <cell r="H42">
            <v>2.1796298135735664E-3</v>
          </cell>
          <cell r="I42">
            <v>2.4386318575620028E-4</v>
          </cell>
          <cell r="J42">
            <v>1.69293271862731E-4</v>
          </cell>
          <cell r="K42">
            <v>8.7794259561895896E-5</v>
          </cell>
          <cell r="L42">
            <v>9.7782748675772205E-2</v>
          </cell>
          <cell r="M42">
            <v>0.27686442554004898</v>
          </cell>
          <cell r="N42">
            <v>0.2661351160756707</v>
          </cell>
          <cell r="O42">
            <v>0.22926502157850476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2.7434817204060763E-6</v>
          </cell>
          <cell r="E43">
            <v>3.3228961015533727E-4</v>
          </cell>
          <cell r="F43">
            <v>1.1329369877504073E-3</v>
          </cell>
          <cell r="G43">
            <v>2.431100910556571E-3</v>
          </cell>
          <cell r="H43">
            <v>2.2572665173588857E-3</v>
          </cell>
          <cell r="I43">
            <v>1.3164994499143645E-3</v>
          </cell>
          <cell r="J43">
            <v>1.1374450170165779E-2</v>
          </cell>
          <cell r="K43">
            <v>9.6189038223540944E-3</v>
          </cell>
          <cell r="L43">
            <v>6.5320340135061397E-3</v>
          </cell>
          <cell r="M43">
            <v>4.5101804115029148E-4</v>
          </cell>
          <cell r="N43">
            <v>4.0208530282343744E-4</v>
          </cell>
          <cell r="O43">
            <v>2.597061287603076E-4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2.7434817204060763E-6</v>
          </cell>
          <cell r="E44">
            <v>3.3228961015533727E-4</v>
          </cell>
          <cell r="F44">
            <v>1.1329369877504073E-3</v>
          </cell>
          <cell r="G44">
            <v>2.431100910556571E-3</v>
          </cell>
          <cell r="H44">
            <v>2.2572665173588857E-3</v>
          </cell>
          <cell r="I44">
            <v>1.3164994499143645E-3</v>
          </cell>
          <cell r="J44">
            <v>1.1374450170165779E-2</v>
          </cell>
          <cell r="K44">
            <v>9.6189038223540944E-3</v>
          </cell>
          <cell r="L44">
            <v>6.5320340135061397E-3</v>
          </cell>
          <cell r="M44">
            <v>4.5101804115029148E-4</v>
          </cell>
          <cell r="N44">
            <v>4.0208530282343744E-4</v>
          </cell>
          <cell r="O44">
            <v>2.597061287603076E-4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2.5506244902731002E-5</v>
          </cell>
          <cell r="F45">
            <v>6.7935312362440498E-5</v>
          </cell>
          <cell r="G45">
            <v>1.4950025131594099E-4</v>
          </cell>
          <cell r="H45">
            <v>5.2714205566345498E-5</v>
          </cell>
          <cell r="J45">
            <v>1.21003904977307E-3</v>
          </cell>
          <cell r="L45">
            <v>3.4806457713575502E-5</v>
          </cell>
          <cell r="M45">
            <v>7.3151126177963202E-6</v>
          </cell>
          <cell r="N45">
            <v>6.3044052997024503E-6</v>
          </cell>
          <cell r="O45">
            <v>9.6214123275883595E-6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2.5416989996517065E-5</v>
          </cell>
          <cell r="F46">
            <v>9.0989968258085125E-5</v>
          </cell>
          <cell r="G46">
            <v>2.1990495367751127E-4</v>
          </cell>
          <cell r="H46">
            <v>2.1571059814224134E-4</v>
          </cell>
          <cell r="I46">
            <v>1.2050894678002725E-4</v>
          </cell>
          <cell r="J46">
            <v>1.193625437842231E-3</v>
          </cell>
          <cell r="K46">
            <v>1.01257377422456E-3</v>
          </cell>
          <cell r="L46">
            <v>6.8420149215997798E-4</v>
          </cell>
          <cell r="M46">
            <v>4.2105986891440806E-5</v>
          </cell>
          <cell r="N46">
            <v>3.7278628908405596E-5</v>
          </cell>
          <cell r="O46">
            <v>2.3229139273581706E-5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0.24501789323453999</v>
          </cell>
          <cell r="J47">
            <v>0.25420589182633024</v>
          </cell>
          <cell r="K47">
            <v>0.26339448290224005</v>
          </cell>
          <cell r="L47">
            <v>0.27583115662952651</v>
          </cell>
          <cell r="M47">
            <v>0.28823755434175174</v>
          </cell>
          <cell r="N47">
            <v>0.30061418917591148</v>
          </cell>
          <cell r="O47">
            <v>0.31295621073606078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9.7090151272275058</v>
          </cell>
          <cell r="J48">
            <v>10.080390069224196</v>
          </cell>
          <cell r="K48">
            <v>10.452326721333945</v>
          </cell>
          <cell r="L48">
            <v>10.945853296727213</v>
          </cell>
          <cell r="M48">
            <v>11.438178424019723</v>
          </cell>
          <cell r="N48">
            <v>11.929322466111495</v>
          </cell>
          <cell r="O48">
            <v>12.419092943940019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4.4019960330899397E-5</v>
          </cell>
          <cell r="E49">
            <v>5.4053201084668501E-5</v>
          </cell>
          <cell r="F49">
            <v>8.1080483185868706E-5</v>
          </cell>
          <cell r="G49">
            <v>1.3513445105235199E-4</v>
          </cell>
          <cell r="H49">
            <v>1.33442207367279E-4</v>
          </cell>
          <cell r="I49">
            <v>1.33377310259836E-4</v>
          </cell>
          <cell r="J49">
            <v>9.8666427833875403E-5</v>
          </cell>
          <cell r="K49">
            <v>1.49482287200984E-3</v>
          </cell>
          <cell r="L49">
            <v>9.7798733093119807E-4</v>
          </cell>
          <cell r="M49">
            <v>2.5673012882095303E-4</v>
          </cell>
          <cell r="N49">
            <v>2.6357308928669898E-4</v>
          </cell>
          <cell r="O49">
            <v>2.6869783083732101E-4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2.0938224581960796E-3</v>
          </cell>
          <cell r="E50">
            <v>2.1478756592807477E-3</v>
          </cell>
          <cell r="F50">
            <v>2.2289561424666169E-3</v>
          </cell>
          <cell r="G50">
            <v>2.364090593518968E-3</v>
          </cell>
          <cell r="H50">
            <v>2.4975328008862482E-3</v>
          </cell>
          <cell r="I50">
            <v>2.6309101111460838E-3</v>
          </cell>
          <cell r="J50">
            <v>2.7295765389799588E-3</v>
          </cell>
          <cell r="K50">
            <v>2.8282462156207469E-3</v>
          </cell>
          <cell r="L50">
            <v>2.9617864194917999E-3</v>
          </cell>
          <cell r="M50">
            <v>3.0950262772229801E-3</v>
          </cell>
          <cell r="N50">
            <v>3.2279124856679602E-3</v>
          </cell>
          <cell r="O50">
            <v>3.3604776797198899E-3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5.1980426636038781E-5</v>
          </cell>
          <cell r="E51">
            <v>0.4704647764362011</v>
          </cell>
          <cell r="F51">
            <v>0.98303652831068133</v>
          </cell>
          <cell r="G51">
            <v>5.5465717864913655</v>
          </cell>
          <cell r="H51">
            <v>7.7091418503220197</v>
          </cell>
          <cell r="I51">
            <v>5.3409179288518258</v>
          </cell>
          <cell r="J51">
            <v>5.0145556934621967</v>
          </cell>
          <cell r="K51">
            <v>1.7553873667430688</v>
          </cell>
          <cell r="L51">
            <v>1.1910258605684858</v>
          </cell>
          <cell r="M51">
            <v>6.7125383723370166E-4</v>
          </cell>
          <cell r="N51">
            <v>5.7902166611714808E-4</v>
          </cell>
          <cell r="O51">
            <v>3.1585879525711425E-4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5.1980426636038781E-5</v>
          </cell>
          <cell r="E52">
            <v>0.4704647764362011</v>
          </cell>
          <cell r="F52">
            <v>0.98303652831068133</v>
          </cell>
          <cell r="G52">
            <v>5.5465717864913655</v>
          </cell>
          <cell r="H52">
            <v>7.7091418503220197</v>
          </cell>
          <cell r="I52">
            <v>5.3409179288518258</v>
          </cell>
          <cell r="J52">
            <v>5.0145556934621967</v>
          </cell>
          <cell r="K52">
            <v>1.7553873667430688</v>
          </cell>
          <cell r="L52">
            <v>1.1910258605684858</v>
          </cell>
          <cell r="M52">
            <v>6.7125383723370166E-4</v>
          </cell>
          <cell r="N52">
            <v>5.7902166611714808E-4</v>
          </cell>
          <cell r="O52">
            <v>3.1585879525711425E-4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3.2781065135401299E-2</v>
          </cell>
          <cell r="F53">
            <v>3.7597802500248002E-2</v>
          </cell>
          <cell r="G53">
            <v>0.34201074008334298</v>
          </cell>
          <cell r="H53">
            <v>0.23916209398738</v>
          </cell>
          <cell r="J53">
            <v>0.20604024583619099</v>
          </cell>
          <cell r="L53">
            <v>4.29885642719321E-5</v>
          </cell>
          <cell r="M53">
            <v>8.1782398120700893E-6</v>
          </cell>
          <cell r="N53">
            <v>7.0898774010751498E-6</v>
          </cell>
          <cell r="O53">
            <v>1.0342025318203201E-5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3.2348671263004371E-2</v>
          </cell>
          <cell r="F54">
            <v>6.7594459270042179E-2</v>
          </cell>
          <cell r="G54">
            <v>0.38137104304065716</v>
          </cell>
          <cell r="H54">
            <v>0.53007001564139267</v>
          </cell>
          <cell r="I54">
            <v>0.36725294345143633</v>
          </cell>
          <cell r="J54">
            <v>0.34564953576058172</v>
          </cell>
          <cell r="K54">
            <v>0.17241670788032401</v>
          </cell>
          <cell r="L54">
            <v>0.110619182421182</v>
          </cell>
          <cell r="M54">
            <v>5.1156184399136703E-5</v>
          </cell>
          <cell r="N54">
            <v>4.4590913140065689E-5</v>
          </cell>
          <cell r="O54">
            <v>2.559881685708897E-5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3.0161664353161844E-3</v>
          </cell>
          <cell r="E55">
            <v>9.9318366776285187E-3</v>
          </cell>
          <cell r="F55">
            <v>1.0578058293449991E-2</v>
          </cell>
          <cell r="G55">
            <v>3.3571581448591147E-2</v>
          </cell>
          <cell r="H55">
            <v>2.3985922200519517E-2</v>
          </cell>
          <cell r="I55">
            <v>1.2665546562565948E-2</v>
          </cell>
          <cell r="J55">
            <v>0.14641333442576607</v>
          </cell>
          <cell r="K55">
            <v>0.12642169628820699</v>
          </cell>
          <cell r="L55">
            <v>0.60966437703228171</v>
          </cell>
          <cell r="M55">
            <v>1.7283103337886085</v>
          </cell>
          <cell r="N55">
            <v>1.6610468965699712</v>
          </cell>
          <cell r="O55">
            <v>1.4289644390663119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3.0161664353161844E-3</v>
          </cell>
          <cell r="E56">
            <v>9.9318366776285187E-3</v>
          </cell>
          <cell r="F56">
            <v>1.0578058293449991E-2</v>
          </cell>
          <cell r="G56">
            <v>3.3571581448591147E-2</v>
          </cell>
          <cell r="H56">
            <v>2.3985922200519517E-2</v>
          </cell>
          <cell r="I56">
            <v>1.2665546562565948E-2</v>
          </cell>
          <cell r="J56">
            <v>0.14641333442576607</v>
          </cell>
          <cell r="K56">
            <v>0.12642169628820699</v>
          </cell>
          <cell r="L56">
            <v>0.60966437703228171</v>
          </cell>
          <cell r="M56">
            <v>1.7283103337886085</v>
          </cell>
          <cell r="N56">
            <v>1.6610468965699712</v>
          </cell>
          <cell r="O56">
            <v>1.4289644390663119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1.06811040071075E-4</v>
          </cell>
          <cell r="F57">
            <v>1.02555646552646E-4</v>
          </cell>
          <cell r="G57">
            <v>2.1022000971554801E-3</v>
          </cell>
          <cell r="H57">
            <v>1.0724863205181001E-4</v>
          </cell>
          <cell r="J57">
            <v>1.69893361396217E-2</v>
          </cell>
          <cell r="L57">
            <v>5.9441396726458602E-2</v>
          </cell>
          <cell r="M57">
            <v>0.114238840228127</v>
          </cell>
          <cell r="N57">
            <v>1.2231689498228599E-2</v>
          </cell>
          <cell r="O57">
            <v>3.4247475276026798E-2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2.5909294568276587E-4</v>
          </cell>
          <cell r="E58">
            <v>7.8545614621405597E-4</v>
          </cell>
          <cell r="F58">
            <v>8.5318950531561104E-4</v>
          </cell>
          <cell r="G58">
            <v>2.6659065139771343E-3</v>
          </cell>
          <cell r="H58">
            <v>1.936390198800659E-3</v>
          </cell>
          <cell r="I58">
            <v>1.0582464000920512E-3</v>
          </cell>
          <cell r="J58">
            <v>1.6367504498751826E-2</v>
          </cell>
          <cell r="K58">
            <v>1.42168603729712E-2</v>
          </cell>
          <cell r="L58">
            <v>6.8559111175161905E-2</v>
          </cell>
          <cell r="M58">
            <v>0.17368021460785066</v>
          </cell>
          <cell r="N58">
            <v>0.16706718072385057</v>
          </cell>
          <cell r="O58">
            <v>0.16071704442124854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D59">
            <v>2.1122261589550208E-4</v>
          </cell>
          <cell r="E59">
            <v>4.4793581130771627E-4</v>
          </cell>
          <cell r="F59">
            <v>5.3227648058918762E-4</v>
          </cell>
          <cell r="G59">
            <v>5.4716458140731687E-4</v>
          </cell>
          <cell r="H59">
            <v>4.5053493029263773E-4</v>
          </cell>
          <cell r="I59">
            <v>2.2362794629448229E-4</v>
          </cell>
          <cell r="J59">
            <v>2.0554971884622066E-4</v>
          </cell>
          <cell r="K59">
            <v>9.5512037536623308E-5</v>
          </cell>
          <cell r="L59">
            <v>6.6882565077069586E-4</v>
          </cell>
          <cell r="M59">
            <v>1.150465356268287E-3</v>
          </cell>
          <cell r="N59">
            <v>1.4137687500881358E-3</v>
          </cell>
          <cell r="O59">
            <v>1.7835524912748737E-3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D60">
            <v>2.1841753304455602E-2</v>
          </cell>
          <cell r="E60">
            <v>4.63193936186009E-2</v>
          </cell>
          <cell r="F60">
            <v>5.5040751812980765E-2</v>
          </cell>
          <cell r="G60">
            <v>5.6580275522895879E-2</v>
          </cell>
          <cell r="H60">
            <v>4.6588158946768488E-2</v>
          </cell>
          <cell r="I60">
            <v>2.2414180886459398E-2</v>
          </cell>
          <cell r="J60">
            <v>1.9509834890234379E-2</v>
          </cell>
          <cell r="K60">
            <v>8.5928422358448296E-3</v>
          </cell>
          <cell r="L60">
            <v>5.7608413865352995E-2</v>
          </cell>
          <cell r="M60">
            <v>9.1823716218473794E-2</v>
          </cell>
          <cell r="N60">
            <v>0.1086140876911746</v>
          </cell>
          <cell r="O60">
            <v>0.13196574322025761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D61">
            <v>2.9595871686254239E-4</v>
          </cell>
          <cell r="E61">
            <v>6.2763405987264131E-4</v>
          </cell>
          <cell r="F61">
            <v>7.4580964516234125E-4</v>
          </cell>
          <cell r="G61">
            <v>7.6667040003924078E-4</v>
          </cell>
          <cell r="H61">
            <v>6.3127586648737929E-4</v>
          </cell>
          <cell r="I61">
            <v>3.0371518816340671E-4</v>
          </cell>
          <cell r="J61">
            <v>2.6436090637174046E-4</v>
          </cell>
          <cell r="K61">
            <v>1.1643417663746371E-4</v>
          </cell>
          <cell r="L61">
            <v>7.8060181389367242E-4</v>
          </cell>
          <cell r="M61">
            <v>1.2442237969982897E-3</v>
          </cell>
          <cell r="N61">
            <v>1.4717356055714715E-3</v>
          </cell>
          <cell r="O61">
            <v>1.7881537021715097E-3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D62">
            <v>6.17411651305299</v>
          </cell>
          <cell r="E62">
            <v>12.327977426106941</v>
          </cell>
          <cell r="F62">
            <v>8.67688244203684</v>
          </cell>
          <cell r="G62">
            <v>9.6946154865759979</v>
          </cell>
          <cell r="H62">
            <v>0.99326411166815598</v>
          </cell>
          <cell r="I62">
            <v>8.6988416135818203E-2</v>
          </cell>
          <cell r="J62">
            <v>7.0670162006812698E-2</v>
          </cell>
          <cell r="K62">
            <v>4.1711307098615702E-2</v>
          </cell>
          <cell r="L62">
            <v>0.2336168321724448</v>
          </cell>
          <cell r="M62">
            <v>0.23038730432245441</v>
          </cell>
          <cell r="N62">
            <v>0.1825202628479809</v>
          </cell>
          <cell r="O62">
            <v>8.7185670033615201E-2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D63">
            <v>4.9026177808438633E-2</v>
          </cell>
          <cell r="E63">
            <v>9.7891514038155769E-2</v>
          </cell>
          <cell r="F63">
            <v>6.8899636170919515E-2</v>
          </cell>
          <cell r="G63">
            <v>7.69810452433939E-2</v>
          </cell>
          <cell r="H63">
            <v>7.8871111107854004E-3</v>
          </cell>
          <cell r="I63">
            <v>7.1874483511065999E-4</v>
          </cell>
          <cell r="J63">
            <v>6.1639246833086628E-4</v>
          </cell>
          <cell r="K63">
            <v>3.8363027853620743E-4</v>
          </cell>
          <cell r="L63">
            <v>2.2841932125236422E-3</v>
          </cell>
          <cell r="M63">
            <v>2.4012725231611965E-3</v>
          </cell>
          <cell r="N63">
            <v>1.9801742468656598E-3</v>
          </cell>
          <cell r="O63">
            <v>9.7488242050749508E-4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D64">
            <v>8.3660115353021536E-2</v>
          </cell>
          <cell r="E64">
            <v>0.1670457645813947</v>
          </cell>
          <cell r="F64">
            <v>0.11757293281892733</v>
          </cell>
          <cell r="G64">
            <v>0.13136335347663947</v>
          </cell>
          <cell r="H64">
            <v>1.3458863301736524E-2</v>
          </cell>
          <cell r="I64">
            <v>1.1787048256885939E-3</v>
          </cell>
          <cell r="J64">
            <v>9.5759027109502319E-4</v>
          </cell>
          <cell r="K64">
            <v>5.6519386312487319E-4</v>
          </cell>
          <cell r="L64">
            <v>3.1655397313339376E-3</v>
          </cell>
          <cell r="M64">
            <v>3.1217791913611655E-3</v>
          </cell>
          <cell r="N64">
            <v>2.4731742933330803E-3</v>
          </cell>
          <cell r="O64">
            <v>1.1813776427319132E-3</v>
          </cell>
        </row>
        <row r="65">
          <cell r="A65" t="str">
            <v>T_B_u-FCLH2O-S3</v>
          </cell>
          <cell r="B65" t="str">
            <v>VAR_fout</v>
          </cell>
          <cell r="C65" t="str">
            <v>TPBSu</v>
          </cell>
          <cell r="J65">
            <v>2.05157340883824E-8</v>
          </cell>
        </row>
        <row r="66">
          <cell r="A66" t="str">
            <v>T_B_u-FCLH2O-S3</v>
          </cell>
          <cell r="B66" t="str">
            <v>VAR_fin</v>
          </cell>
          <cell r="C66" t="str">
            <v>TH2O</v>
          </cell>
          <cell r="J66">
            <v>1.4842866580913901E-7</v>
          </cell>
        </row>
        <row r="67">
          <cell r="A67" t="str">
            <v>T_B_u-FCLH2O-S3</v>
          </cell>
          <cell r="B67" t="str">
            <v>VAR_cap</v>
          </cell>
          <cell r="C67" t="str">
            <v>-</v>
          </cell>
          <cell r="J67">
            <v>-8.3132494250181205E-9</v>
          </cell>
        </row>
        <row r="68">
          <cell r="A68" t="str">
            <v>T-PHEV-STG_S1</v>
          </cell>
          <cell r="B68" t="str">
            <v>VAR_fout</v>
          </cell>
          <cell r="C68" t="str">
            <v>T-ELC-car-PlgSTGAUXout_S1</v>
          </cell>
          <cell r="E68">
            <v>4.6631717696383939E-5</v>
          </cell>
          <cell r="F68">
            <v>7.5406434167238541E-5</v>
          </cell>
          <cell r="G68">
            <v>4.3870132568875082E-4</v>
          </cell>
          <cell r="H68">
            <v>7.7211802557446423E-4</v>
          </cell>
          <cell r="I68">
            <v>5.634518901860892E-4</v>
          </cell>
          <cell r="J68">
            <v>2.181949653008618E-3</v>
          </cell>
          <cell r="K68">
            <v>1.9550970885991721E-3</v>
          </cell>
          <cell r="L68">
            <v>7.9988087235464411E-3</v>
          </cell>
          <cell r="M68">
            <v>7.5818427660765105E-3</v>
          </cell>
          <cell r="N68">
            <v>6.6429197794731776E-3</v>
          </cell>
          <cell r="O68">
            <v>5.3499857355877771E-3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T-ELC-car-PlgSTGOut_S1</v>
          </cell>
          <cell r="E69">
            <v>4.6631717696383932E-5</v>
          </cell>
          <cell r="F69">
            <v>7.5406434167238527E-5</v>
          </cell>
          <cell r="G69">
            <v>4.3870132568875071E-4</v>
          </cell>
          <cell r="H69">
            <v>7.7211802557446423E-4</v>
          </cell>
          <cell r="I69">
            <v>5.634518901860892E-4</v>
          </cell>
          <cell r="J69">
            <v>2.1819496530086175E-3</v>
          </cell>
          <cell r="K69">
            <v>1.9550970885991721E-3</v>
          </cell>
          <cell r="L69">
            <v>7.9988087235464411E-3</v>
          </cell>
          <cell r="M69">
            <v>7.5818427660765087E-3</v>
          </cell>
          <cell r="N69">
            <v>6.6429197794731758E-3</v>
          </cell>
          <cell r="O69">
            <v>5.3499857355877771E-3</v>
          </cell>
        </row>
        <row r="70">
          <cell r="A70" t="str">
            <v>T-PHEV-STG_S1</v>
          </cell>
          <cell r="B70" t="str">
            <v>VAR_fin</v>
          </cell>
          <cell r="C70" t="str">
            <v>T-ELC-car-PlgSTGAUXin_S1</v>
          </cell>
          <cell r="E70">
            <v>4.7287626538993975E-5</v>
          </cell>
          <cell r="F70">
            <v>7.7269932843469281E-5</v>
          </cell>
          <cell r="G70">
            <v>4.3975161747925875E-4</v>
          </cell>
          <cell r="H70">
            <v>7.7287010216081577E-4</v>
          </cell>
          <cell r="I70">
            <v>5.6416549310520894E-4</v>
          </cell>
          <cell r="J70">
            <v>2.1827869777957922E-3</v>
          </cell>
          <cell r="K70">
            <v>1.9559149230204457E-3</v>
          </cell>
          <cell r="L70">
            <v>8.0002189899313399E-3</v>
          </cell>
          <cell r="M70">
            <v>7.5843349801260739E-3</v>
          </cell>
          <cell r="N70">
            <v>6.6444702545507741E-3</v>
          </cell>
          <cell r="O70">
            <v>5.3533141090703383E-3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T-ELC-car-PlgSTGin_S1</v>
          </cell>
          <cell r="E71">
            <v>4.7287626538993975E-5</v>
          </cell>
          <cell r="F71">
            <v>7.7269932843469281E-5</v>
          </cell>
          <cell r="G71">
            <v>4.3975161747925875E-4</v>
          </cell>
          <cell r="H71">
            <v>7.7287010216081577E-4</v>
          </cell>
          <cell r="I71">
            <v>5.6416549310520894E-4</v>
          </cell>
          <cell r="J71">
            <v>2.1827869777957922E-3</v>
          </cell>
          <cell r="K71">
            <v>1.9559149230204457E-3</v>
          </cell>
          <cell r="L71">
            <v>8.0002189899313399E-3</v>
          </cell>
          <cell r="M71">
            <v>7.5843349801260739E-3</v>
          </cell>
          <cell r="N71">
            <v>6.6444702545507741E-3</v>
          </cell>
          <cell r="O71">
            <v>5.3533141090703383E-3</v>
          </cell>
        </row>
        <row r="72">
          <cell r="A72" t="str">
            <v>T-PHEV-STG_S1</v>
          </cell>
          <cell r="B72" t="str">
            <v>VAR_ncap</v>
          </cell>
          <cell r="C72" t="str">
            <v>-</v>
          </cell>
          <cell r="E72">
            <v>3.1412245741291801E-3</v>
          </cell>
          <cell r="F72">
            <v>3.1674980055590401E-3</v>
          </cell>
          <cell r="G72">
            <v>3.3764065304889498E-3</v>
          </cell>
          <cell r="H72">
            <v>2.95458419185E-3</v>
          </cell>
          <cell r="J72">
            <v>1.3791084607145201E-2</v>
          </cell>
          <cell r="L72">
            <v>3.6686238006396497E-2</v>
          </cell>
          <cell r="M72">
            <v>7.1816555195083603E-3</v>
          </cell>
          <cell r="N72">
            <v>6.2185459251255298E-3</v>
          </cell>
          <cell r="O72">
            <v>1.0585140013684E-2</v>
          </cell>
        </row>
        <row r="73">
          <cell r="A73" t="str">
            <v>T-PHEV-STG_S1</v>
          </cell>
          <cell r="B73" t="str">
            <v>VAR_cap</v>
          </cell>
          <cell r="C73" t="str">
            <v>-</v>
          </cell>
          <cell r="E73">
            <v>3.1412245741291801E-3</v>
          </cell>
          <cell r="F73">
            <v>6.3073812969463971E-3</v>
          </cell>
          <cell r="G73">
            <v>9.680635773724855E-3</v>
          </cell>
          <cell r="H73">
            <v>1.1099084008147573E-2</v>
          </cell>
          <cell r="I73">
            <v>6.3462459837787333E-3</v>
          </cell>
          <cell r="J73">
            <v>1.6740742488997099E-2</v>
          </cell>
          <cell r="K73">
            <v>1.3785998391436894E-2</v>
          </cell>
          <cell r="L73">
            <v>4.8630541770014253E-2</v>
          </cell>
          <cell r="M73">
            <v>4.3853258216453556E-2</v>
          </cell>
          <cell r="N73">
            <v>3.8415492269384857E-2</v>
          </cell>
          <cell r="O73">
            <v>2.3975000601874893E-2</v>
          </cell>
        </row>
        <row r="74">
          <cell r="A74" t="str">
            <v>T-Plg-GSL-mix_S3</v>
          </cell>
          <cell r="B74" t="str">
            <v>VAR_fout</v>
          </cell>
          <cell r="C74" t="str">
            <v>CO2_T</v>
          </cell>
          <cell r="D74">
            <v>6.5933812502853097</v>
          </cell>
          <cell r="E74">
            <v>17.858071767807999</v>
          </cell>
          <cell r="F74">
            <v>131.43154859943081</v>
          </cell>
          <cell r="G74">
            <v>338.2993630601278</v>
          </cell>
          <cell r="H74">
            <v>884.40320916028338</v>
          </cell>
          <cell r="I74">
            <v>561.33880235273568</v>
          </cell>
          <cell r="J74">
            <v>482.30829219894218</v>
          </cell>
          <cell r="K74">
            <v>104.49312531705239</v>
          </cell>
          <cell r="L74">
            <v>62.782254001923071</v>
          </cell>
          <cell r="M74">
            <v>0.30554747235100577</v>
          </cell>
          <cell r="N74">
            <v>0.26273735622559979</v>
          </cell>
          <cell r="O74">
            <v>0.13881348868060939</v>
          </cell>
        </row>
        <row r="75">
          <cell r="A75" t="str">
            <v>T-Plg-GSL-mix_S3</v>
          </cell>
          <cell r="B75" t="str">
            <v>VAR_fout</v>
          </cell>
          <cell r="C75" t="str">
            <v>T-PEVmix-ELC_GSL_S3</v>
          </cell>
          <cell r="D75">
            <v>4.8738894073237331E-2</v>
          </cell>
          <cell r="E75">
            <v>0.13200854541905968</v>
          </cell>
          <cell r="F75">
            <v>0.97155436367220849</v>
          </cell>
          <cell r="G75">
            <v>2.5007406966672421</v>
          </cell>
          <cell r="H75">
            <v>6.5375916685280515</v>
          </cell>
          <cell r="I75">
            <v>4.3970746501890083</v>
          </cell>
          <cell r="J75">
            <v>3.9907866003070889</v>
          </cell>
          <cell r="K75">
            <v>0.91695155183006727</v>
          </cell>
          <cell r="L75">
            <v>0.58236144360113551</v>
          </cell>
          <cell r="M75">
            <v>2.971353307221522E-3</v>
          </cell>
          <cell r="N75">
            <v>2.6682935532179198E-3</v>
          </cell>
          <cell r="O75">
            <v>1.4466232351063653E-3</v>
          </cell>
        </row>
        <row r="76">
          <cell r="A76" t="str">
            <v>T-Plg-GSL-mix_S3</v>
          </cell>
          <cell r="B76" t="str">
            <v>VAR_fin</v>
          </cell>
          <cell r="C76" t="str">
            <v>TGSL</v>
          </cell>
          <cell r="D76">
            <v>8.9341209353459378E-2</v>
          </cell>
          <cell r="E76">
            <v>0.24197929224672104</v>
          </cell>
          <cell r="F76">
            <v>1.7809152926752174</v>
          </cell>
          <cell r="G76">
            <v>4.5840022094868269</v>
          </cell>
          <cell r="H76">
            <v>11.983783321955064</v>
          </cell>
          <cell r="I76">
            <v>7.6062168340479115</v>
          </cell>
          <cell r="J76">
            <v>6.5353427127227945</v>
          </cell>
          <cell r="K76">
            <v>1.4158960070061231</v>
          </cell>
          <cell r="L76">
            <v>0.85070804880654538</v>
          </cell>
          <cell r="M76">
            <v>4.1402096524526585E-3</v>
          </cell>
          <cell r="N76">
            <v>3.5601267781246644E-3</v>
          </cell>
          <cell r="O76">
            <v>1.8809415810380745E-3</v>
          </cell>
        </row>
        <row r="77">
          <cell r="A77" t="str">
            <v>T_B_u-FCLH2O-S4</v>
          </cell>
          <cell r="B77" t="str">
            <v>VAR_cap</v>
          </cell>
          <cell r="C77" t="str">
            <v>-</v>
          </cell>
          <cell r="I77">
            <v>-8.7747955965826408E-9</v>
          </cell>
        </row>
        <row r="78">
          <cell r="A78" t="str">
            <v>T-PHEV-STG_S2</v>
          </cell>
          <cell r="B78" t="str">
            <v>VAR_fout</v>
          </cell>
          <cell r="C78" t="str">
            <v>T-ELC-car-PlgSTGAUXout_S2</v>
          </cell>
          <cell r="D78">
            <v>7.4303331556596999E-4</v>
          </cell>
          <cell r="E78">
            <v>5.4093646804002709E-4</v>
          </cell>
          <cell r="F78">
            <v>1.0515063054759033E-3</v>
          </cell>
          <cell r="G78">
            <v>1.5357085453987424E-3</v>
          </cell>
          <cell r="H78">
            <v>2.5169694810668504E-3</v>
          </cell>
          <cell r="I78">
            <v>2.3617695399173683E-3</v>
          </cell>
          <cell r="J78">
            <v>3.4600435222646988E-3</v>
          </cell>
          <cell r="K78">
            <v>4.9808261856189012E-3</v>
          </cell>
          <cell r="L78">
            <v>5.4643383810175968E-3</v>
          </cell>
          <cell r="M78">
            <v>5.6862341936510406E-3</v>
          </cell>
          <cell r="N78">
            <v>5.4734459872086798E-3</v>
          </cell>
          <cell r="O78">
            <v>6.9443098080049018E-3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T-ELC-car-PlgSTGOut_S2</v>
          </cell>
          <cell r="D79">
            <v>7.4303331556596999E-4</v>
          </cell>
          <cell r="E79">
            <v>5.4093646804002709E-4</v>
          </cell>
          <cell r="F79">
            <v>1.051506305475903E-3</v>
          </cell>
          <cell r="G79">
            <v>1.5357085453987422E-3</v>
          </cell>
          <cell r="H79">
            <v>2.5169694810668504E-3</v>
          </cell>
          <cell r="I79">
            <v>2.3617695399173679E-3</v>
          </cell>
          <cell r="J79">
            <v>3.4600435222646988E-3</v>
          </cell>
          <cell r="K79">
            <v>4.9808261856189012E-3</v>
          </cell>
          <cell r="L79">
            <v>5.4643383810175968E-3</v>
          </cell>
          <cell r="M79">
            <v>5.6862341936510397E-3</v>
          </cell>
          <cell r="N79">
            <v>5.4734459872086789E-3</v>
          </cell>
          <cell r="O79">
            <v>6.9443098080049018E-3</v>
          </cell>
        </row>
        <row r="80">
          <cell r="A80" t="str">
            <v>T-PHEV-STG_S2</v>
          </cell>
          <cell r="B80" t="str">
            <v>VAR_fin</v>
          </cell>
          <cell r="C80" t="str">
            <v>T-ELC-car-PlgSTGAUXin_S2</v>
          </cell>
          <cell r="D80">
            <v>7.4345251613744411E-4</v>
          </cell>
          <cell r="E80">
            <v>5.4181653345719896E-4</v>
          </cell>
          <cell r="F80">
            <v>1.0531372304145342E-3</v>
          </cell>
          <cell r="G80">
            <v>1.5373702904370719E-3</v>
          </cell>
          <cell r="H80">
            <v>2.5188489290787243E-3</v>
          </cell>
          <cell r="I80">
            <v>2.362903593799866E-3</v>
          </cell>
          <cell r="J80">
            <v>3.4621617945483174E-3</v>
          </cell>
          <cell r="K80">
            <v>4.9821900786126026E-3</v>
          </cell>
          <cell r="L80">
            <v>5.465483438376907E-3</v>
          </cell>
          <cell r="M80">
            <v>5.6876244390572511E-3</v>
          </cell>
          <cell r="N80">
            <v>5.4741995113672184E-3</v>
          </cell>
          <cell r="O80">
            <v>6.9458488171462171E-3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T-ELC-car-PlgSTGin_S2</v>
          </cell>
          <cell r="D81">
            <v>7.4345251613744411E-4</v>
          </cell>
          <cell r="E81">
            <v>5.4181653345719896E-4</v>
          </cell>
          <cell r="F81">
            <v>1.0531372304145342E-3</v>
          </cell>
          <cell r="G81">
            <v>1.5373702904370719E-3</v>
          </cell>
          <cell r="H81">
            <v>2.5188489290787243E-3</v>
          </cell>
          <cell r="I81">
            <v>2.362903593799866E-3</v>
          </cell>
          <cell r="J81">
            <v>3.4621617945483174E-3</v>
          </cell>
          <cell r="K81">
            <v>4.9821900786126026E-3</v>
          </cell>
          <cell r="L81">
            <v>5.465483438376907E-3</v>
          </cell>
          <cell r="M81">
            <v>5.6876244390572511E-3</v>
          </cell>
          <cell r="N81">
            <v>5.4741995113672184E-3</v>
          </cell>
          <cell r="O81">
            <v>6.9458488171462171E-3</v>
          </cell>
        </row>
        <row r="82">
          <cell r="A82" t="str">
            <v>T-PHEV-STG_S2</v>
          </cell>
          <cell r="B82" t="str">
            <v>VAR_ncap</v>
          </cell>
          <cell r="C82" t="str">
            <v>-</v>
          </cell>
          <cell r="D82">
            <v>1.3075923952575799E-2</v>
          </cell>
          <cell r="E82">
            <v>1.27858591397385E-2</v>
          </cell>
          <cell r="F82">
            <v>1.4999189002591701E-2</v>
          </cell>
          <cell r="G82">
            <v>1.3479391021357799E-2</v>
          </cell>
          <cell r="H82">
            <v>1.2024390682196099E-2</v>
          </cell>
          <cell r="I82">
            <v>1.5924638503677601E-2</v>
          </cell>
          <cell r="J82">
            <v>1.7333532635554399E-2</v>
          </cell>
          <cell r="K82">
            <v>1.9044164711279E-2</v>
          </cell>
          <cell r="L82">
            <v>1.38641863858602E-2</v>
          </cell>
          <cell r="M82">
            <v>1.6555226821346799E-2</v>
          </cell>
          <cell r="N82">
            <v>1.6513611666708301E-2</v>
          </cell>
          <cell r="O82">
            <v>2.7258030663814801E-2</v>
          </cell>
        </row>
        <row r="83">
          <cell r="A83" t="str">
            <v>T-PHEV-STG_S2</v>
          </cell>
          <cell r="B83" t="str">
            <v>VAR_cap</v>
          </cell>
          <cell r="C83" t="str">
            <v>-</v>
          </cell>
          <cell r="D83">
            <v>1.3075923952575799E-2</v>
          </cell>
          <cell r="E83">
            <v>2.5859403654112427E-2</v>
          </cell>
          <cell r="F83">
            <v>4.0851501825934639E-2</v>
          </cell>
          <cell r="G83">
            <v>5.4318250955771238E-2</v>
          </cell>
          <cell r="H83">
            <v>5.0411522213098948E-2</v>
          </cell>
          <cell r="I83">
            <v>4.1984889860424458E-2</v>
          </cell>
          <cell r="J83">
            <v>4.5264043375214967E-2</v>
          </cell>
          <cell r="K83">
            <v>5.228115407013615E-2</v>
          </cell>
          <cell r="L83">
            <v>5.0359684861023477E-2</v>
          </cell>
          <cell r="M83">
            <v>4.9437613494200283E-2</v>
          </cell>
          <cell r="N83">
            <v>4.5881224367204522E-2</v>
          </cell>
          <cell r="O83">
            <v>6.0306496374026956E-2</v>
          </cell>
        </row>
        <row r="84">
          <cell r="A84" t="str">
            <v>T-Plg-GSL-mix_S4</v>
          </cell>
          <cell r="B84" t="str">
            <v>VAR_fout</v>
          </cell>
          <cell r="C84" t="str">
            <v>CO2_T</v>
          </cell>
          <cell r="D84">
            <v>12.7137401828873</v>
          </cell>
          <cell r="E84">
            <v>22.507264210478802</v>
          </cell>
          <cell r="F84">
            <v>21.535065496198399</v>
          </cell>
          <cell r="G84">
            <v>16.316725845524264</v>
          </cell>
          <cell r="H84">
            <v>2.7029252460870006</v>
          </cell>
          <cell r="I84">
            <v>0.249934128531903</v>
          </cell>
          <cell r="J84">
            <v>0.12112282903583318</v>
          </cell>
          <cell r="K84">
            <v>5.06821745524225E-2</v>
          </cell>
          <cell r="L84">
            <v>36.872644049244059</v>
          </cell>
          <cell r="M84">
            <v>98.708963939860794</v>
          </cell>
          <cell r="N84">
            <v>89.998667776229155</v>
          </cell>
          <cell r="O84">
            <v>77.516518878103795</v>
          </cell>
        </row>
        <row r="85">
          <cell r="A85" t="str">
            <v>T-Plg-GSL-mix_S4</v>
          </cell>
          <cell r="B85" t="str">
            <v>VAR_fout</v>
          </cell>
          <cell r="C85" t="str">
            <v>T-PEVmix-ELC_GSL_S4</v>
          </cell>
          <cell r="D85">
            <v>8.9539820248245972E-2</v>
          </cell>
          <cell r="E85">
            <v>0.1585132590957499</v>
          </cell>
          <cell r="F85">
            <v>0.1516662969217529</v>
          </cell>
          <cell r="G85">
            <v>0.1149147833943199</v>
          </cell>
          <cell r="H85">
            <v>1.9036053686611851E-2</v>
          </cell>
          <cell r="I85">
            <v>1.8412851981320425E-3</v>
          </cell>
          <cell r="J85">
            <v>9.3563040035986279E-4</v>
          </cell>
          <cell r="K85">
            <v>4.1047479254572851E-4</v>
          </cell>
          <cell r="L85">
            <v>0.32180775071015422</v>
          </cell>
          <cell r="M85">
            <v>0.91110170907341304</v>
          </cell>
          <cell r="N85">
            <v>0.87579157949264153</v>
          </cell>
          <cell r="O85">
            <v>0.75443163122750789</v>
          </cell>
        </row>
        <row r="86">
          <cell r="A86" t="str">
            <v>T-Plg-GSL-mix_S4</v>
          </cell>
          <cell r="B86" t="str">
            <v>VAR_fin</v>
          </cell>
          <cell r="C86" t="str">
            <v>TGSL</v>
          </cell>
          <cell r="D86">
            <v>0.17227290220714467</v>
          </cell>
          <cell r="E86">
            <v>0.30497647981678699</v>
          </cell>
          <cell r="F86">
            <v>0.29180305550404262</v>
          </cell>
          <cell r="G86">
            <v>0.22109384614531505</v>
          </cell>
          <cell r="H86">
            <v>3.6625003334512345E-2</v>
          </cell>
          <cell r="I86">
            <v>3.386641308020368E-3</v>
          </cell>
          <cell r="J86">
            <v>1.6412307457429978E-3</v>
          </cell>
          <cell r="K86">
            <v>6.8675033268865177E-4</v>
          </cell>
          <cell r="L86">
            <v>0.49962932316048791</v>
          </cell>
          <cell r="M86">
            <v>1.3375198365834799</v>
          </cell>
          <cell r="N86">
            <v>1.219494143309336</v>
          </cell>
          <cell r="O86">
            <v>1.0503593343916504</v>
          </cell>
        </row>
        <row r="87">
          <cell r="A87" t="str">
            <v>T-PHEV-STG_S3</v>
          </cell>
          <cell r="B87" t="str">
            <v>VAR_fout</v>
          </cell>
          <cell r="C87" t="str">
            <v>T-ELC-car-PlgSTGAUXout_S3</v>
          </cell>
          <cell r="E87">
            <v>7.1015030771444373E-2</v>
          </cell>
          <cell r="F87">
            <v>0.29920895323596053</v>
          </cell>
          <cell r="G87">
            <v>1.9835049208802602</v>
          </cell>
          <cell r="H87">
            <v>3.8300781231055798</v>
          </cell>
          <cell r="I87">
            <v>3.3989944355549615</v>
          </cell>
          <cell r="J87">
            <v>3.6563247531356056</v>
          </cell>
          <cell r="K87">
            <v>1.8453849605916592</v>
          </cell>
          <cell r="L87">
            <v>1.1729326405930023</v>
          </cell>
          <cell r="M87">
            <v>9.140390317224906E-3</v>
          </cell>
          <cell r="N87">
            <v>8.1843710997860347E-3</v>
          </cell>
          <cell r="O87">
            <v>4.6113321063593858E-3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T-ELC-car-PlgSTGOut_S3</v>
          </cell>
          <cell r="E88">
            <v>7.1015030771444373E-2</v>
          </cell>
          <cell r="F88">
            <v>0.29920895323596053</v>
          </cell>
          <cell r="G88">
            <v>1.9835049208802602</v>
          </cell>
          <cell r="H88">
            <v>3.8300781231055789</v>
          </cell>
          <cell r="I88">
            <v>3.3989944355549602</v>
          </cell>
          <cell r="J88">
            <v>3.6563247531356056</v>
          </cell>
          <cell r="K88">
            <v>1.8453849605916592</v>
          </cell>
          <cell r="L88">
            <v>1.1729326405930021</v>
          </cell>
          <cell r="M88">
            <v>9.1403903172249043E-3</v>
          </cell>
          <cell r="N88">
            <v>8.1843710997860347E-3</v>
          </cell>
          <cell r="O88">
            <v>4.6113321063593841E-3</v>
          </cell>
        </row>
        <row r="89">
          <cell r="A89" t="str">
            <v>T-PHEV-STG_S3</v>
          </cell>
          <cell r="B89" t="str">
            <v>VAR_fin</v>
          </cell>
          <cell r="C89" t="str">
            <v>T-ELC-car-PlgSTGAUXin_S3</v>
          </cell>
          <cell r="E89">
            <v>7.1022544714497954E-2</v>
          </cell>
          <cell r="F89">
            <v>0.29924047917565716</v>
          </cell>
          <cell r="G89">
            <v>1.9837043122973304</v>
          </cell>
          <cell r="H89">
            <v>3.8304618015842453</v>
          </cell>
          <cell r="I89">
            <v>3.3993348498494016</v>
          </cell>
          <cell r="J89">
            <v>3.6566910383381717</v>
          </cell>
          <cell r="K89">
            <v>1.8455698736905497</v>
          </cell>
          <cell r="L89">
            <v>1.1730503123630658</v>
          </cell>
          <cell r="M89">
            <v>9.1425099322758521E-3</v>
          </cell>
          <cell r="N89">
            <v>8.1853128535156767E-3</v>
          </cell>
          <cell r="O89">
            <v>4.613612465593781E-3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T-ELC-car-PlgSTGin_S3</v>
          </cell>
          <cell r="E90">
            <v>7.1022544714497954E-2</v>
          </cell>
          <cell r="F90">
            <v>0.29924047917565716</v>
          </cell>
          <cell r="G90">
            <v>1.9837043122973304</v>
          </cell>
          <cell r="H90">
            <v>3.8304618015842453</v>
          </cell>
          <cell r="I90">
            <v>3.3993348498494016</v>
          </cell>
          <cell r="J90">
            <v>3.6566910383381717</v>
          </cell>
          <cell r="K90">
            <v>1.8455698736905497</v>
          </cell>
          <cell r="L90">
            <v>1.1730503123630658</v>
          </cell>
          <cell r="M90">
            <v>9.1425099322758521E-3</v>
          </cell>
          <cell r="N90">
            <v>8.1853128535156767E-3</v>
          </cell>
          <cell r="O90">
            <v>4.613612465593781E-3</v>
          </cell>
        </row>
        <row r="91">
          <cell r="A91" t="str">
            <v>T-PHEV-STG_S3</v>
          </cell>
          <cell r="B91" t="str">
            <v>VAR_ncap</v>
          </cell>
          <cell r="C91" t="str">
            <v>-</v>
          </cell>
          <cell r="E91">
            <v>2.9293677506124398</v>
          </cell>
          <cell r="F91">
            <v>9.7310548257953595</v>
          </cell>
          <cell r="G91">
            <v>44.849641043627003</v>
          </cell>
          <cell r="H91">
            <v>60.093092121808802</v>
          </cell>
          <cell r="J91">
            <v>34.302430658737499</v>
          </cell>
          <cell r="L91">
            <v>5.7052075362962099E-2</v>
          </cell>
          <cell r="M91">
            <v>1.29297117650739E-2</v>
          </cell>
          <cell r="N91">
            <v>1.07986877966609E-2</v>
          </cell>
          <cell r="O91">
            <v>1.0337876610545501E-2</v>
          </cell>
        </row>
        <row r="92">
          <cell r="A92" t="str">
            <v>T-PHEV-STG_S3</v>
          </cell>
          <cell r="B92" t="str">
            <v>VAR_cap</v>
          </cell>
          <cell r="C92" t="str">
            <v>-</v>
          </cell>
          <cell r="E92">
            <v>2.9293677506124398</v>
          </cell>
          <cell r="F92">
            <v>12.658906260416426</v>
          </cell>
          <cell r="G92">
            <v>57.497212189410597</v>
          </cell>
          <cell r="H92">
            <v>102.24342391819479</v>
          </cell>
          <cell r="I92">
            <v>59.3437657677649</v>
          </cell>
          <cell r="J92">
            <v>54.5336145376126</v>
          </cell>
          <cell r="K92">
            <v>23.5214161599825</v>
          </cell>
          <cell r="L92">
            <v>18.5661078588668</v>
          </cell>
          <cell r="M92">
            <v>6.9959956877599844E-2</v>
          </cell>
          <cell r="N92">
            <v>6.2632853994238555E-2</v>
          </cell>
          <cell r="O92">
            <v>3.4051840121701697E-2</v>
          </cell>
        </row>
        <row r="93">
          <cell r="A93" t="str">
            <v>TFLGV-HYBDSL</v>
          </cell>
          <cell r="B93" t="str">
            <v>VAR_fout</v>
          </cell>
          <cell r="C93" t="str">
            <v>CO2_T</v>
          </cell>
          <cell r="E93">
            <v>31.6405724533555</v>
          </cell>
          <cell r="F93">
            <v>143.95330141272589</v>
          </cell>
          <cell r="G93">
            <v>234.3449551291574</v>
          </cell>
          <cell r="H93">
            <v>203.33039121742578</v>
          </cell>
          <cell r="I93">
            <v>1.07747445130736E-2</v>
          </cell>
        </row>
        <row r="94">
          <cell r="A94" t="str">
            <v>TFLGV-HYBDSL</v>
          </cell>
          <cell r="B94" t="str">
            <v>VAR_fout</v>
          </cell>
          <cell r="C94" t="str">
            <v>TFLGV</v>
          </cell>
          <cell r="E94">
            <v>0.19889427557012301</v>
          </cell>
          <cell r="F94">
            <v>0.90489790102945056</v>
          </cell>
          <cell r="G94">
            <v>1.4731045132839813</v>
          </cell>
          <cell r="H94">
            <v>1.2781453597970813</v>
          </cell>
          <cell r="I94">
            <v>6.7730601509824199E-5</v>
          </cell>
        </row>
        <row r="95">
          <cell r="A95" t="str">
            <v>TFLGV-HYBDSL</v>
          </cell>
          <cell r="B95" t="str">
            <v>VAR_fin</v>
          </cell>
          <cell r="C95" t="str">
            <v>TDSL</v>
          </cell>
          <cell r="E95">
            <v>0.4316585600730623</v>
          </cell>
          <cell r="F95">
            <v>1.9638922430112604</v>
          </cell>
          <cell r="G95">
            <v>3.1970662364141553</v>
          </cell>
          <cell r="H95">
            <v>2.7739480384369148</v>
          </cell>
          <cell r="I95">
            <v>1.4699515024657069E-4</v>
          </cell>
        </row>
        <row r="96">
          <cell r="A96" t="str">
            <v>TFLGV-HYBDSL</v>
          </cell>
          <cell r="B96" t="str">
            <v>VAR_ncap</v>
          </cell>
          <cell r="C96" t="str">
            <v>-</v>
          </cell>
          <cell r="E96">
            <v>1.3864170900062299E-2</v>
          </cell>
          <cell r="F96">
            <v>4.9223948821445103E-2</v>
          </cell>
          <cell r="G96">
            <v>6.7031341927601906E-2</v>
          </cell>
        </row>
        <row r="97">
          <cell r="A97" t="str">
            <v>TFLGV-HYBDSL</v>
          </cell>
          <cell r="B97" t="str">
            <v>VAR_cap</v>
          </cell>
          <cell r="C97" t="str">
            <v>-</v>
          </cell>
          <cell r="E97">
            <v>1.3864170900062299E-2</v>
          </cell>
          <cell r="F97">
            <v>6.3088119721507394E-2</v>
          </cell>
          <cell r="G97">
            <v>0.12828252238478499</v>
          </cell>
          <cell r="H97">
            <v>9.22509268607518E-2</v>
          </cell>
          <cell r="I97">
            <v>5.0532011734993887E-6</v>
          </cell>
        </row>
        <row r="98">
          <cell r="A98" t="str">
            <v>TFHGV-FCLH2O</v>
          </cell>
          <cell r="B98" t="str">
            <v>VAR_fout</v>
          </cell>
          <cell r="C98" t="str">
            <v>TFHGV</v>
          </cell>
          <cell r="D98">
            <v>4.4421250138632556E-4</v>
          </cell>
          <cell r="E98">
            <v>1.5728189253643888E-4</v>
          </cell>
          <cell r="F98">
            <v>1.551090384147457E-4</v>
          </cell>
          <cell r="G98">
            <v>5.65586830184337E-6</v>
          </cell>
          <cell r="H98">
            <v>6.2785727438624018E-6</v>
          </cell>
          <cell r="I98">
            <v>5.6971907434825939E-6</v>
          </cell>
          <cell r="J98">
            <v>5.9322794695887056E-6</v>
          </cell>
          <cell r="K98">
            <v>4.9216225343276139E-6</v>
          </cell>
          <cell r="L98">
            <v>4.6165181492076648E-6</v>
          </cell>
          <cell r="M98">
            <v>5.2381883880870063E-6</v>
          </cell>
          <cell r="N98">
            <v>4.499638388098936E-6</v>
          </cell>
          <cell r="O98">
            <v>7.0097329046634935E-6</v>
          </cell>
        </row>
        <row r="99">
          <cell r="A99" t="str">
            <v>TFHGV-FCLH2O</v>
          </cell>
          <cell r="B99" t="str">
            <v>VAR_fin</v>
          </cell>
          <cell r="C99" t="str">
            <v>TH2O</v>
          </cell>
          <cell r="D99">
            <v>2.5462325571282418E-3</v>
          </cell>
          <cell r="E99">
            <v>8.9817610982287485E-4</v>
          </cell>
          <cell r="F99">
            <v>8.8535538655693782E-4</v>
          </cell>
          <cell r="G99">
            <v>3.152737627379905E-5</v>
          </cell>
          <cell r="H99">
            <v>3.2225465987016508E-5</v>
          </cell>
          <cell r="I99">
            <v>2.8533269307058749E-5</v>
          </cell>
          <cell r="J99">
            <v>2.8397371644413163E-5</v>
          </cell>
          <cell r="K99">
            <v>2.2884654928141169E-5</v>
          </cell>
          <cell r="L99">
            <v>2.108867632549582E-5</v>
          </cell>
          <cell r="M99">
            <v>2.3928522726006603E-5</v>
          </cell>
          <cell r="N99">
            <v>2.0554758907355432E-5</v>
          </cell>
          <cell r="O99">
            <v>3.2021099793574409E-5</v>
          </cell>
        </row>
        <row r="100">
          <cell r="A100" t="str">
            <v>TFHGV-FCLH2O</v>
          </cell>
          <cell r="B100" t="str">
            <v>VAR_ncap</v>
          </cell>
          <cell r="C100" t="str">
            <v>-</v>
          </cell>
          <cell r="E100">
            <v>8.7388864517764201E-8</v>
          </cell>
          <cell r="F100">
            <v>5.9677374384269102E-8</v>
          </cell>
          <cell r="G100">
            <v>4.0484595219772798E-8</v>
          </cell>
          <cell r="H100">
            <v>1.3168132223855399E-7</v>
          </cell>
          <cell r="I100">
            <v>8.1290672529386497E-8</v>
          </cell>
          <cell r="J100">
            <v>9.1398502034674806E-8</v>
          </cell>
          <cell r="K100">
            <v>6.52374795672238E-8</v>
          </cell>
          <cell r="L100">
            <v>7.3511264350459704E-8</v>
          </cell>
          <cell r="M100">
            <v>9.6291587718060796E-8</v>
          </cell>
          <cell r="N100">
            <v>6.83508713384719E-8</v>
          </cell>
          <cell r="O100">
            <v>1.10492297022125E-7</v>
          </cell>
        </row>
        <row r="101">
          <cell r="A101" t="str">
            <v>TFHGV-FCLH2O</v>
          </cell>
          <cell r="B101" t="str">
            <v>VAR_cap</v>
          </cell>
          <cell r="C101" t="str">
            <v>-</v>
          </cell>
          <cell r="D101">
            <v>1.0371923975117489E-5</v>
          </cell>
          <cell r="E101">
            <v>3.1163781907015629E-6</v>
          </cell>
          <cell r="F101">
            <v>3.1707165084313339E-6</v>
          </cell>
          <cell r="G101">
            <v>1.4534010583127412E-7</v>
          </cell>
          <cell r="H101">
            <v>1.42180375123585E-7</v>
          </cell>
          <cell r="I101">
            <v>1.3620219274361279E-7</v>
          </cell>
          <cell r="J101">
            <v>1.3354860961783299E-7</v>
          </cell>
          <cell r="K101">
            <v>1.26918931758226E-7</v>
          </cell>
          <cell r="L101">
            <v>1.2124531651472599E-7</v>
          </cell>
          <cell r="M101">
            <v>1.1535559583945201E-7</v>
          </cell>
          <cell r="N101">
            <v>1.1539699578989369E-7</v>
          </cell>
          <cell r="O101">
            <v>1.56619759823188E-7</v>
          </cell>
        </row>
        <row r="102">
          <cell r="A102" t="str">
            <v>T-PHEV-STG_S4</v>
          </cell>
          <cell r="B102" t="str">
            <v>VAR_fout</v>
          </cell>
          <cell r="C102" t="str">
            <v>T-ELC-car-PlgSTGAUXout_S4</v>
          </cell>
          <cell r="E102">
            <v>4.1019881917120452E-4</v>
          </cell>
          <cell r="F102">
            <v>1.161735253539752E-3</v>
          </cell>
          <cell r="G102">
            <v>1.0523889394904709E-2</v>
          </cell>
          <cell r="H102">
            <v>1.1505507164847677E-2</v>
          </cell>
          <cell r="I102">
            <v>9.0018513741510677E-3</v>
          </cell>
          <cell r="J102">
            <v>0.14391913952711985</v>
          </cell>
          <cell r="K102">
            <v>0.14265631002489196</v>
          </cell>
          <cell r="L102">
            <v>0.71081835266320248</v>
          </cell>
          <cell r="M102">
            <v>1.6635996617687212</v>
          </cell>
          <cell r="N102">
            <v>1.5986859568488612</v>
          </cell>
          <cell r="O102">
            <v>1.4865588019486347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T-ELC-car-PlgSTGOut_S4</v>
          </cell>
          <cell r="E103">
            <v>4.1019881917120452E-4</v>
          </cell>
          <cell r="F103">
            <v>1.1617352535397518E-3</v>
          </cell>
          <cell r="G103">
            <v>1.0523889394904709E-2</v>
          </cell>
          <cell r="H103">
            <v>1.1505507164847675E-2</v>
          </cell>
          <cell r="I103">
            <v>9.001851374151066E-3</v>
          </cell>
          <cell r="J103">
            <v>0.14391913952711982</v>
          </cell>
          <cell r="K103">
            <v>0.14265631002489193</v>
          </cell>
          <cell r="L103">
            <v>0.71081835266320237</v>
          </cell>
          <cell r="M103">
            <v>1.663599661768721</v>
          </cell>
          <cell r="N103">
            <v>1.5986859568488607</v>
          </cell>
          <cell r="O103">
            <v>1.4865588019486344</v>
          </cell>
        </row>
        <row r="104">
          <cell r="A104" t="str">
            <v>T-PHEV-STG_S4</v>
          </cell>
          <cell r="B104" t="str">
            <v>VAR_fin</v>
          </cell>
          <cell r="C104" t="str">
            <v>T-ELC-car-PlgSTGAUXin_S4</v>
          </cell>
          <cell r="E104">
            <v>4.1064471593280847E-4</v>
          </cell>
          <cell r="F104">
            <v>1.1635048384851404E-3</v>
          </cell>
          <cell r="G104">
            <v>1.0525965911330962E-2</v>
          </cell>
          <cell r="H104">
            <v>1.1507291609436289E-2</v>
          </cell>
          <cell r="I104">
            <v>9.0032850058493503E-3</v>
          </cell>
          <cell r="J104">
            <v>0.14393414318592662</v>
          </cell>
          <cell r="K104">
            <v>0.1426710388491006</v>
          </cell>
          <cell r="L104">
            <v>0.71088981717957966</v>
          </cell>
          <cell r="M104">
            <v>1.6637673581201211</v>
          </cell>
          <cell r="N104">
            <v>1.5988459676048681</v>
          </cell>
          <cell r="O104">
            <v>1.4867093270845628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T-ELC-car-PlgSTGin_S4</v>
          </cell>
          <cell r="E105">
            <v>4.1064471593280847E-4</v>
          </cell>
          <cell r="F105">
            <v>1.1635048384851404E-3</v>
          </cell>
          <cell r="G105">
            <v>1.0525965911330962E-2</v>
          </cell>
          <cell r="H105">
            <v>1.1507291609436289E-2</v>
          </cell>
          <cell r="I105">
            <v>9.0032850058493503E-3</v>
          </cell>
          <cell r="J105">
            <v>0.14393414318592662</v>
          </cell>
          <cell r="K105">
            <v>0.1426710388491006</v>
          </cell>
          <cell r="L105">
            <v>0.71088981717957966</v>
          </cell>
          <cell r="M105">
            <v>1.6637673581201211</v>
          </cell>
          <cell r="N105">
            <v>1.5988459676048681</v>
          </cell>
          <cell r="O105">
            <v>1.4867093270845628</v>
          </cell>
        </row>
        <row r="106">
          <cell r="A106" t="str">
            <v>T-PHEV-STG_S4</v>
          </cell>
          <cell r="B106" t="str">
            <v>VAR_ncap</v>
          </cell>
          <cell r="C106" t="str">
            <v>-</v>
          </cell>
          <cell r="E106">
            <v>1.52363072023053E-2</v>
          </cell>
          <cell r="F106">
            <v>1.71550181183272E-2</v>
          </cell>
          <cell r="G106">
            <v>0.20762798072356001</v>
          </cell>
          <cell r="H106">
            <v>1.84197649306811E-2</v>
          </cell>
          <cell r="J106">
            <v>1.3803812432071501</v>
          </cell>
          <cell r="L106">
            <v>12.408492375276399</v>
          </cell>
          <cell r="M106">
            <v>23.1622731920971</v>
          </cell>
          <cell r="N106">
            <v>2.56455221436104</v>
          </cell>
          <cell r="O106">
            <v>5.0625616631555603</v>
          </cell>
        </row>
        <row r="107">
          <cell r="A107" t="str">
            <v>T-PHEV-STG_S4</v>
          </cell>
          <cell r="B107" t="str">
            <v>VAR_cap</v>
          </cell>
          <cell r="C107" t="str">
            <v>-</v>
          </cell>
          <cell r="E107">
            <v>1.52363072023053E-2</v>
          </cell>
          <cell r="F107">
            <v>3.238889489620541E-2</v>
          </cell>
          <cell r="G107">
            <v>0.24000906711387657</v>
          </cell>
          <cell r="H107">
            <v>0.25097286235471539</v>
          </cell>
          <cell r="I107">
            <v>0.18991629062828655</v>
          </cell>
          <cell r="J107">
            <v>1.3987650642188725</v>
          </cell>
          <cell r="K107">
            <v>1.3795708812781069</v>
          </cell>
          <cell r="L107">
            <v>13.603347812866517</v>
          </cell>
          <cell r="M107">
            <v>35.528118014351875</v>
          </cell>
          <cell r="N107">
            <v>34.122690826117889</v>
          </cell>
          <cell r="O107">
            <v>30.789309449159425</v>
          </cell>
        </row>
        <row r="108">
          <cell r="A108" t="str">
            <v>TFLGV-ICEGSLExt</v>
          </cell>
          <cell r="B108" t="str">
            <v>VAR_fout</v>
          </cell>
          <cell r="C108" t="str">
            <v>CO2_T</v>
          </cell>
          <cell r="D108">
            <v>53.227784138587097</v>
          </cell>
          <cell r="E108">
            <v>101.876034952713</v>
          </cell>
          <cell r="F108">
            <v>40.009272271009003</v>
          </cell>
          <cell r="G108">
            <v>19.993310711901</v>
          </cell>
        </row>
        <row r="109">
          <cell r="A109" t="str">
            <v>TFLGV-ICEGSLExt</v>
          </cell>
          <cell r="B109" t="str">
            <v>VAR_fout</v>
          </cell>
          <cell r="C109" t="str">
            <v>TFLGV</v>
          </cell>
          <cell r="D109">
            <v>0.20020517124845874</v>
          </cell>
          <cell r="E109">
            <v>0.38675668567887728</v>
          </cell>
          <cell r="F109">
            <v>0.15399285204496796</v>
          </cell>
          <cell r="G109">
            <v>7.695283527008287E-2</v>
          </cell>
        </row>
        <row r="110">
          <cell r="A110" t="str">
            <v>TFLGV-ICEGSLExt</v>
          </cell>
          <cell r="B110" t="str">
            <v>VAR_fin</v>
          </cell>
          <cell r="C110" t="str">
            <v>TGSL</v>
          </cell>
          <cell r="D110">
            <v>0.72124368751473011</v>
          </cell>
          <cell r="E110">
            <v>1.380434077950037</v>
          </cell>
          <cell r="F110">
            <v>0.54213106058277738</v>
          </cell>
          <cell r="G110">
            <v>0.27091206926695138</v>
          </cell>
        </row>
        <row r="111">
          <cell r="A111" t="str">
            <v>TFLGV-ICEGSLExt</v>
          </cell>
          <cell r="B111" t="str">
            <v>VAR_cap</v>
          </cell>
          <cell r="C111" t="str">
            <v>-</v>
          </cell>
          <cell r="D111">
            <v>3.9825920114115849E-2</v>
          </cell>
          <cell r="E111">
            <v>3.98250666666667E-2</v>
          </cell>
          <cell r="F111">
            <v>3.0634666666666699E-2</v>
          </cell>
          <cell r="G111">
            <v>1.5317333333333299E-2</v>
          </cell>
        </row>
        <row r="112">
          <cell r="A112" t="str">
            <v>TFRLFELCEXT</v>
          </cell>
          <cell r="B112" t="str">
            <v>VAR_fout</v>
          </cell>
          <cell r="C112" t="str">
            <v>TFRLF</v>
          </cell>
          <cell r="D112">
            <v>2.5094612381286394E-2</v>
          </cell>
          <cell r="E112">
            <v>2.7687674559050589E-2</v>
          </cell>
          <cell r="F112">
            <v>2.9171233694981782E-2</v>
          </cell>
          <cell r="G112">
            <v>3.1643939390593942E-2</v>
          </cell>
          <cell r="H112">
            <v>3.3097928573944897E-2</v>
          </cell>
          <cell r="I112">
            <v>3.3878629090446734E-2</v>
          </cell>
          <cell r="J112">
            <v>3.5149832522239736E-2</v>
          </cell>
          <cell r="K112">
            <v>3.6421168016539641E-2</v>
          </cell>
          <cell r="L112">
            <v>3.6998885899173141E-2</v>
          </cell>
          <cell r="M112">
            <v>3.7872686978322974E-2</v>
          </cell>
          <cell r="N112">
            <v>3.8122070380120623E-2</v>
          </cell>
          <cell r="O112">
            <v>3.8613239683077775E-2</v>
          </cell>
        </row>
        <row r="113">
          <cell r="A113" t="str">
            <v>TFRLFELCEXT</v>
          </cell>
          <cell r="B113" t="str">
            <v>VAR_fin</v>
          </cell>
          <cell r="C113" t="str">
            <v>TELC</v>
          </cell>
          <cell r="D113">
            <v>1.5023086672533852</v>
          </cell>
          <cell r="E113">
            <v>1.6575443698493402</v>
          </cell>
          <cell r="F113">
            <v>1.7463588019843601</v>
          </cell>
          <cell r="G113">
            <v>1.8943892693071016</v>
          </cell>
          <cell r="H113">
            <v>1.9814334730211129</v>
          </cell>
          <cell r="I113">
            <v>2.0281707222222458</v>
          </cell>
          <cell r="J113">
            <v>2.1042723134486123</v>
          </cell>
          <cell r="K113">
            <v>2.1803818107006161</v>
          </cell>
          <cell r="L113">
            <v>2.2149673452018286</v>
          </cell>
          <cell r="M113">
            <v>2.2672781326615774</v>
          </cell>
          <cell r="N113">
            <v>2.2822076657540737</v>
          </cell>
          <cell r="O113">
            <v>2.3116119015999916</v>
          </cell>
        </row>
        <row r="114">
          <cell r="A114" t="str">
            <v>TFRLFELCEXT</v>
          </cell>
          <cell r="B114" t="str">
            <v>VAR_ncap</v>
          </cell>
          <cell r="C114" t="str">
            <v>-</v>
          </cell>
          <cell r="D114">
            <v>7.4691250484321697E-8</v>
          </cell>
          <cell r="E114">
            <v>2.3933269283065399E-4</v>
          </cell>
          <cell r="F114">
            <v>1.3696023353991399E-4</v>
          </cell>
          <cell r="G114">
            <v>2.2826036315750701E-4</v>
          </cell>
          <cell r="H114">
            <v>1.3424109497232E-4</v>
          </cell>
          <cell r="I114">
            <v>7.2070541709619401E-5</v>
          </cell>
          <cell r="J114">
            <v>1.17351851242539E-4</v>
          </cell>
          <cell r="K114">
            <v>1.7205583830444901E-3</v>
          </cell>
          <cell r="L114">
            <v>1.16284592156565E-3</v>
          </cell>
          <cell r="M114">
            <v>2.89281709186017E-4</v>
          </cell>
          <cell r="N114">
            <v>1.4475974761412699E-4</v>
          </cell>
          <cell r="O114">
            <v>1.29950422663905E-4</v>
          </cell>
        </row>
        <row r="115">
          <cell r="A115" t="str">
            <v>TFRLFELCEXT</v>
          </cell>
          <cell r="B115" t="str">
            <v>VAR_cap</v>
          </cell>
          <cell r="C115" t="str">
            <v>-</v>
          </cell>
          <cell r="D115">
            <v>2.3167391789336643E-3</v>
          </cell>
          <cell r="E115">
            <v>2.5560718717643188E-3</v>
          </cell>
          <cell r="F115">
            <v>2.6930321053042321E-3</v>
          </cell>
          <cell r="G115">
            <v>2.9212924684617388E-3</v>
          </cell>
          <cell r="H115">
            <v>3.055533563434059E-3</v>
          </cell>
          <cell r="I115">
            <v>3.1276041051436789E-3</v>
          </cell>
          <cell r="J115">
            <v>3.2449559563862179E-3</v>
          </cell>
          <cell r="K115">
            <v>3.3623509106123668E-3</v>
          </cell>
          <cell r="L115">
            <v>3.4156608761031302E-3</v>
          </cell>
          <cell r="M115">
            <v>3.49634950172063E-3</v>
          </cell>
          <cell r="N115">
            <v>3.5193625541595401E-3</v>
          </cell>
          <cell r="O115">
            <v>3.56474803531672E-3</v>
          </cell>
        </row>
        <row r="116">
          <cell r="A116" t="str">
            <v>TFLGV-ICEDSLExt</v>
          </cell>
          <cell r="B116" t="str">
            <v>VAR_fout</v>
          </cell>
          <cell r="C116" t="str">
            <v>CO2_T</v>
          </cell>
          <cell r="D116">
            <v>812.10188861108395</v>
          </cell>
          <cell r="E116">
            <v>574.86080199951903</v>
          </cell>
          <cell r="F116">
            <v>399.57363117573101</v>
          </cell>
          <cell r="G116">
            <v>199.76956601663599</v>
          </cell>
        </row>
        <row r="117">
          <cell r="A117" t="str">
            <v>TFLGV-ICEDSLExt</v>
          </cell>
          <cell r="B117" t="str">
            <v>VAR_fout</v>
          </cell>
          <cell r="C117" t="str">
            <v>TFLGV</v>
          </cell>
          <cell r="D117">
            <v>2.8699064328189543</v>
          </cell>
          <cell r="E117">
            <v>2.1013198463464171</v>
          </cell>
          <cell r="F117">
            <v>1.5333635509843531</v>
          </cell>
          <cell r="G117">
            <v>0.76661558027374876</v>
          </cell>
        </row>
        <row r="118">
          <cell r="A118" t="str">
            <v>TFLGV-ICEDSLExt</v>
          </cell>
          <cell r="B118" t="str">
            <v>VAR_fin</v>
          </cell>
          <cell r="C118" t="str">
            <v>TDSL</v>
          </cell>
          <cell r="D118">
            <v>11.079152641351749</v>
          </cell>
          <cell r="E118">
            <v>7.8425757435132253</v>
          </cell>
          <cell r="F118">
            <v>5.451209156558412</v>
          </cell>
          <cell r="G118">
            <v>2.7253692498858908</v>
          </cell>
        </row>
        <row r="119">
          <cell r="A119" t="str">
            <v>TFLGV-ICEDSLExt</v>
          </cell>
          <cell r="B119" t="str">
            <v>VAR_cap</v>
          </cell>
          <cell r="C119" t="str">
            <v>-</v>
          </cell>
          <cell r="D119">
            <v>0.22868175919463643</v>
          </cell>
          <cell r="E119">
            <v>0.19846059999999999</v>
          </cell>
          <cell r="F119">
            <v>0.15266199999999999</v>
          </cell>
          <cell r="G119">
            <v>7.6330999999999996E-2</v>
          </cell>
        </row>
        <row r="120">
          <cell r="A120" t="str">
            <v>T_C-ICE-NGA-S1</v>
          </cell>
          <cell r="B120" t="str">
            <v>VAR_fout</v>
          </cell>
          <cell r="C120" t="str">
            <v>CO2_T</v>
          </cell>
          <cell r="D120">
            <v>0.2039430876891172</v>
          </cell>
          <cell r="E120">
            <v>0.11041082876331164</v>
          </cell>
          <cell r="F120">
            <v>0.10572634633437412</v>
          </cell>
          <cell r="G120">
            <v>6.3534869756208898E-3</v>
          </cell>
          <cell r="H120">
            <v>1.2038017397034799E-3</v>
          </cell>
        </row>
        <row r="121">
          <cell r="A121" t="str">
            <v>T_C-ICE-NGA-S1</v>
          </cell>
          <cell r="B121" t="str">
            <v>VAR_fout</v>
          </cell>
          <cell r="C121" t="str">
            <v>TPCAR</v>
          </cell>
          <cell r="D121">
            <v>2.2248946993820777E-3</v>
          </cell>
          <cell r="E121">
            <v>1.2592514731074212E-3</v>
          </cell>
          <cell r="F121">
            <v>1.2021585040507272E-3</v>
          </cell>
          <cell r="G121">
            <v>7.1476728475735116E-5</v>
          </cell>
          <cell r="H121">
            <v>1.3542769571664134E-5</v>
          </cell>
        </row>
        <row r="122">
          <cell r="A122" t="str">
            <v>T_C-ICE-NGA-S1</v>
          </cell>
          <cell r="B122" t="str">
            <v>VAR_fin</v>
          </cell>
          <cell r="C122" t="str">
            <v>TNGA</v>
          </cell>
          <cell r="D122">
            <v>3.6160121930694637E-3</v>
          </cell>
          <cell r="E122">
            <v>1.9576388078601371E-3</v>
          </cell>
          <cell r="F122">
            <v>1.8745806087654994E-3</v>
          </cell>
          <cell r="G122">
            <v>1.1265047829115062E-4</v>
          </cell>
          <cell r="H122">
            <v>2.1344002477012052E-5</v>
          </cell>
        </row>
        <row r="123">
          <cell r="A123" t="str">
            <v>T_C-ICE-NGA-S1</v>
          </cell>
          <cell r="B123" t="str">
            <v>VAR_ncap</v>
          </cell>
          <cell r="C123" t="str">
            <v>-</v>
          </cell>
          <cell r="E123">
            <v>2.1080093489212699E-6</v>
          </cell>
          <cell r="F123">
            <v>2.0760795463243298E-6</v>
          </cell>
          <cell r="G123">
            <v>1.2897105899143E-8</v>
          </cell>
        </row>
        <row r="124">
          <cell r="A124" t="str">
            <v>T_C-ICE-NGA-S1</v>
          </cell>
          <cell r="B124" t="str">
            <v>VAR_cap</v>
          </cell>
          <cell r="C124" t="str">
            <v>-</v>
          </cell>
          <cell r="D124">
            <v>2.5629355550414398E-4</v>
          </cell>
          <cell r="E124">
            <v>1.7584717744440018E-4</v>
          </cell>
          <cell r="F124">
            <v>1.7677098240308055E-4</v>
          </cell>
          <cell r="G124">
            <v>1.0409239412080426E-5</v>
          </cell>
          <cell r="H124">
            <v>1.87227750597111E-6</v>
          </cell>
          <cell r="I124">
            <v>1.7792691669159996E-8</v>
          </cell>
        </row>
        <row r="125">
          <cell r="A125" t="str">
            <v>D-T-ELC-car</v>
          </cell>
          <cell r="B125" t="str">
            <v>VAR_fout</v>
          </cell>
          <cell r="C125" t="str">
            <v>T-ELC-car</v>
          </cell>
          <cell r="D125">
            <v>0.73861806915924944</v>
          </cell>
          <cell r="E125">
            <v>1.6365666490683672</v>
          </cell>
          <cell r="F125">
            <v>4.3066947298181839</v>
          </cell>
          <cell r="G125">
            <v>18.432305325232583</v>
          </cell>
          <cell r="H125">
            <v>32.435711165604019</v>
          </cell>
          <cell r="I125">
            <v>37.382820230107257</v>
          </cell>
          <cell r="J125">
            <v>36.593758264056682</v>
          </cell>
          <cell r="K125">
            <v>37.450587752660859</v>
          </cell>
          <cell r="L125">
            <v>35.826011122856762</v>
          </cell>
          <cell r="M125">
            <v>34.076996754844167</v>
          </cell>
          <cell r="N125">
            <v>32.792438266985208</v>
          </cell>
          <cell r="O125">
            <v>32.755511560948044</v>
          </cell>
        </row>
        <row r="126">
          <cell r="A126" t="str">
            <v>D-T-ELC-car</v>
          </cell>
          <cell r="B126" t="str">
            <v>VAR_fin</v>
          </cell>
          <cell r="C126" t="str">
            <v>TELC</v>
          </cell>
          <cell r="D126">
            <v>0.73861806915924944</v>
          </cell>
          <cell r="E126">
            <v>1.6365666490683672</v>
          </cell>
          <cell r="F126">
            <v>4.3066947298181839</v>
          </cell>
          <cell r="G126">
            <v>18.432305325232583</v>
          </cell>
          <cell r="H126">
            <v>32.435711165604019</v>
          </cell>
          <cell r="I126">
            <v>37.382820230107257</v>
          </cell>
          <cell r="J126">
            <v>36.593758264056682</v>
          </cell>
          <cell r="K126">
            <v>37.450587752660859</v>
          </cell>
          <cell r="L126">
            <v>35.826011122856762</v>
          </cell>
          <cell r="M126">
            <v>34.076996754844167</v>
          </cell>
          <cell r="N126">
            <v>32.792438266985208</v>
          </cell>
          <cell r="O126">
            <v>32.755511560948044</v>
          </cell>
        </row>
        <row r="127">
          <cell r="A127" t="str">
            <v>D-T-ELC-car</v>
          </cell>
          <cell r="B127" t="str">
            <v>VAR_ncap</v>
          </cell>
          <cell r="C127" t="str">
            <v>-</v>
          </cell>
          <cell r="D127">
            <v>1.24856652011259E-7</v>
          </cell>
          <cell r="E127">
            <v>1.3695468224341899E-7</v>
          </cell>
          <cell r="F127">
            <v>0.97854972206312596</v>
          </cell>
          <cell r="G127">
            <v>9.1343481735743204</v>
          </cell>
          <cell r="H127">
            <v>14.6216812567269</v>
          </cell>
          <cell r="I127">
            <v>10.833294810453699</v>
          </cell>
          <cell r="J127">
            <v>9.0874762817248698</v>
          </cell>
          <cell r="K127">
            <v>19.963640935654801</v>
          </cell>
          <cell r="L127">
            <v>12.499794535687199</v>
          </cell>
          <cell r="M127">
            <v>10.4726522893768</v>
          </cell>
          <cell r="N127">
            <v>22.4777986045186</v>
          </cell>
          <cell r="O127">
            <v>13.3535855076245</v>
          </cell>
        </row>
        <row r="128">
          <cell r="A128" t="str">
            <v>D-T-ELC-car</v>
          </cell>
          <cell r="B128" t="str">
            <v>VAR_cap</v>
          </cell>
          <cell r="C128" t="str">
            <v>-</v>
          </cell>
          <cell r="D128">
            <v>1.2762580819147018</v>
          </cell>
          <cell r="E128">
            <v>1.2762582188693841</v>
          </cell>
          <cell r="F128">
            <v>2.2548079409325101</v>
          </cell>
          <cell r="G128">
            <v>11.38915611450685</v>
          </cell>
          <cell r="H128">
            <v>25.065556993811107</v>
          </cell>
          <cell r="I128">
            <v>33.057035633371299</v>
          </cell>
          <cell r="J128">
            <v>34.5424523489054</v>
          </cell>
          <cell r="K128">
            <v>39.884412027833399</v>
          </cell>
          <cell r="L128">
            <v>42.011442613803801</v>
          </cell>
          <cell r="M128">
            <v>42.936087760718898</v>
          </cell>
          <cell r="N128">
            <v>45.023637913096401</v>
          </cell>
          <cell r="O128">
            <v>46.304036401519902</v>
          </cell>
        </row>
        <row r="129">
          <cell r="A129" t="str">
            <v>T_C-ICE-NGA-S2</v>
          </cell>
          <cell r="B129" t="str">
            <v>VAR_fout</v>
          </cell>
          <cell r="C129" t="str">
            <v>CO2_T</v>
          </cell>
          <cell r="D129">
            <v>3.1580083749237571</v>
          </cell>
          <cell r="E129">
            <v>3.0816364694770346</v>
          </cell>
          <cell r="F129">
            <v>3.3571221983696335</v>
          </cell>
        </row>
        <row r="130">
          <cell r="A130" t="str">
            <v>T_C-ICE-NGA-S2</v>
          </cell>
          <cell r="B130" t="str">
            <v>VAR_fout</v>
          </cell>
          <cell r="C130" t="str">
            <v>TPCAR</v>
          </cell>
          <cell r="D130">
            <v>3.5353891467243277E-2</v>
          </cell>
          <cell r="E130">
            <v>3.4480983078845603E-2</v>
          </cell>
          <cell r="F130">
            <v>3.6802798950756353E-2</v>
          </cell>
        </row>
        <row r="131">
          <cell r="A131" t="str">
            <v>T_C-ICE-NGA-S2</v>
          </cell>
          <cell r="B131" t="str">
            <v>VAR_fin</v>
          </cell>
          <cell r="C131" t="str">
            <v>TNGA</v>
          </cell>
          <cell r="D131">
            <v>5.5993056292974443E-2</v>
          </cell>
          <cell r="E131">
            <v>5.4638944494273721E-2</v>
          </cell>
          <cell r="F131">
            <v>5.9523443233504225E-2</v>
          </cell>
        </row>
        <row r="132">
          <cell r="A132" t="str">
            <v>T_C-ICE-NGA-S2</v>
          </cell>
          <cell r="B132" t="str">
            <v>VAR_ncap</v>
          </cell>
          <cell r="C132" t="str">
            <v>-</v>
          </cell>
          <cell r="E132">
            <v>1.1732049160366099E-6</v>
          </cell>
          <cell r="F132">
            <v>9.8953340619146594E-7</v>
          </cell>
        </row>
        <row r="133">
          <cell r="A133" t="str">
            <v>T_C-ICE-NGA-S2</v>
          </cell>
          <cell r="B133" t="str">
            <v>VAR_cap</v>
          </cell>
          <cell r="C133" t="str">
            <v>-</v>
          </cell>
          <cell r="D133">
            <v>2.6902364593150698E-3</v>
          </cell>
          <cell r="E133">
            <v>2.8344300852454407E-3</v>
          </cell>
          <cell r="F133">
            <v>2.7967033507271667E-3</v>
          </cell>
          <cell r="G133">
            <v>2.6607428215558171E-8</v>
          </cell>
          <cell r="H133">
            <v>1.7056026818462267E-8</v>
          </cell>
          <cell r="I133">
            <v>2.6523329990513957E-9</v>
          </cell>
        </row>
        <row r="134">
          <cell r="A134" t="str">
            <v>TFLGV-ICEDSL</v>
          </cell>
          <cell r="B134" t="str">
            <v>VAR_fout</v>
          </cell>
          <cell r="C134" t="str">
            <v>CO2_T</v>
          </cell>
          <cell r="D134">
            <v>326.03952559925932</v>
          </cell>
          <cell r="E134">
            <v>384.7161256230554</v>
          </cell>
          <cell r="F134">
            <v>373.67845180905636</v>
          </cell>
          <cell r="G134">
            <v>152.7188529347504</v>
          </cell>
          <cell r="H134">
            <v>0.13522340493717189</v>
          </cell>
          <cell r="I134">
            <v>1.1310681022905099E-2</v>
          </cell>
        </row>
        <row r="135">
          <cell r="A135" t="str">
            <v>TFLGV-ICEDSL</v>
          </cell>
          <cell r="B135" t="str">
            <v>VAR_fout</v>
          </cell>
          <cell r="C135" t="str">
            <v>TFLGV</v>
          </cell>
          <cell r="D135">
            <v>1.521730609274736</v>
          </cell>
          <cell r="E135">
            <v>1.7955930440217709</v>
          </cell>
          <cell r="F135">
            <v>1.7440766946862714</v>
          </cell>
          <cell r="G135">
            <v>0.71278766798900073</v>
          </cell>
          <cell r="H135">
            <v>6.3113082380130412E-4</v>
          </cell>
          <cell r="I135">
            <v>5.2790561183225745E-5</v>
          </cell>
        </row>
        <row r="136">
          <cell r="A136" t="str">
            <v>TFLGV-ICEDSL</v>
          </cell>
          <cell r="B136" t="str">
            <v>VAR_fin</v>
          </cell>
          <cell r="C136" t="str">
            <v>TDSL</v>
          </cell>
          <cell r="D136">
            <v>4.4480153560608358</v>
          </cell>
          <cell r="E136">
            <v>5.2485146742572395</v>
          </cell>
          <cell r="F136">
            <v>5.0979324939844135</v>
          </cell>
          <cell r="G136">
            <v>2.0834768476773586</v>
          </cell>
          <cell r="H136">
            <v>1.8447940646271739E-3</v>
          </cell>
          <cell r="I136">
            <v>1.5430669881180261E-4</v>
          </cell>
        </row>
        <row r="137">
          <cell r="A137" t="str">
            <v>TFLGV-ICEDSL</v>
          </cell>
          <cell r="B137" t="str">
            <v>VAR_ncap</v>
          </cell>
          <cell r="C137" t="str">
            <v>-</v>
          </cell>
          <cell r="E137">
            <v>9.4084678132683907E-6</v>
          </cell>
          <cell r="F137">
            <v>5.6452416667856502E-5</v>
          </cell>
          <cell r="G137">
            <v>2.5856203870031599E-5</v>
          </cell>
        </row>
        <row r="138">
          <cell r="A138" t="str">
            <v>TFLGV-ICEDSL</v>
          </cell>
          <cell r="B138" t="str">
            <v>VAR_cap</v>
          </cell>
          <cell r="C138" t="str">
            <v>-</v>
          </cell>
          <cell r="D138">
            <v>0.10616898998182187</v>
          </cell>
          <cell r="E138">
            <v>0.12516539810604804</v>
          </cell>
          <cell r="F138">
            <v>0.12522183626797409</v>
          </cell>
          <cell r="G138">
            <v>7.0933365000372908E-2</v>
          </cell>
          <cell r="H138">
            <v>5.4779249479414298E-5</v>
          </cell>
          <cell r="I138">
            <v>3.9969439969794697E-6</v>
          </cell>
        </row>
        <row r="139">
          <cell r="A139" t="str">
            <v>T_C-ICE-NGA-S3</v>
          </cell>
          <cell r="B139" t="str">
            <v>VAR_fout</v>
          </cell>
          <cell r="C139" t="str">
            <v>CO2_T</v>
          </cell>
          <cell r="D139">
            <v>0.24425140522648142</v>
          </cell>
          <cell r="E139">
            <v>0.24535530766208347</v>
          </cell>
          <cell r="F139">
            <v>0.27025989474572654</v>
          </cell>
          <cell r="G139">
            <v>2.07961525230047E-2</v>
          </cell>
          <cell r="H139">
            <v>3.3683059628261498E-3</v>
          </cell>
        </row>
        <row r="140">
          <cell r="A140" t="str">
            <v>T_C-ICE-NGA-S3</v>
          </cell>
          <cell r="B140" t="str">
            <v>VAR_fout</v>
          </cell>
          <cell r="C140" t="str">
            <v>TPCAR</v>
          </cell>
          <cell r="D140">
            <v>2.0259221420076273E-3</v>
          </cell>
          <cell r="E140">
            <v>2.0596253773684124E-3</v>
          </cell>
          <cell r="F140">
            <v>2.2604345321137385E-3</v>
          </cell>
          <cell r="G140">
            <v>1.7941778647298195E-4</v>
          </cell>
          <cell r="H140">
            <v>2.9059894581245246E-5</v>
          </cell>
        </row>
        <row r="141">
          <cell r="A141" t="str">
            <v>T_C-ICE-NGA-S3</v>
          </cell>
          <cell r="B141" t="str">
            <v>VAR_fin</v>
          </cell>
          <cell r="C141" t="str">
            <v>TNGA</v>
          </cell>
          <cell r="D141">
            <v>4.3306986742283962E-3</v>
          </cell>
          <cell r="E141">
            <v>4.3502714124482936E-3</v>
          </cell>
          <cell r="F141">
            <v>4.7918421054206932E-3</v>
          </cell>
          <cell r="G141">
            <v>3.6872610856391366E-4</v>
          </cell>
          <cell r="H141">
            <v>5.9721736929541674E-5</v>
          </cell>
        </row>
        <row r="142">
          <cell r="A142" t="str">
            <v>T_C-ICE-NGA-S3</v>
          </cell>
          <cell r="B142" t="str">
            <v>VAR_ncap</v>
          </cell>
          <cell r="C142" t="str">
            <v>-</v>
          </cell>
          <cell r="E142">
            <v>1.3977288126306801E-6</v>
          </cell>
          <cell r="F142">
            <v>8.7445109672047501E-7</v>
          </cell>
        </row>
        <row r="143">
          <cell r="A143" t="str">
            <v>T_C-ICE-NGA-S3</v>
          </cell>
          <cell r="B143" t="str">
            <v>VAR_cap</v>
          </cell>
          <cell r="C143" t="str">
            <v>-</v>
          </cell>
          <cell r="D143">
            <v>1.5112174236928E-4</v>
          </cell>
          <cell r="E143">
            <v>1.5977449212651465E-4</v>
          </cell>
          <cell r="F143">
            <v>1.5901024091727336E-4</v>
          </cell>
          <cell r="G143">
            <v>1.2703511983259326E-5</v>
          </cell>
          <cell r="H143">
            <v>2.2371557614864047E-6</v>
          </cell>
          <cell r="I143">
            <v>3.9086044543132995E-9</v>
          </cell>
        </row>
        <row r="144">
          <cell r="A144" t="str">
            <v>T_C-ICE-NGA-S4</v>
          </cell>
          <cell r="B144" t="str">
            <v>VAR_fout</v>
          </cell>
          <cell r="C144" t="str">
            <v>CO2_T</v>
          </cell>
          <cell r="D144">
            <v>2.7258791737578147</v>
          </cell>
          <cell r="E144">
            <v>2.6592536026753533</v>
          </cell>
          <cell r="F144">
            <v>2.4740465335700503</v>
          </cell>
        </row>
        <row r="145">
          <cell r="A145" t="str">
            <v>T_C-ICE-NGA-S4</v>
          </cell>
          <cell r="B145" t="str">
            <v>VAR_fout</v>
          </cell>
          <cell r="C145" t="str">
            <v>TPCAR</v>
          </cell>
          <cell r="D145">
            <v>3.2995073486456611E-2</v>
          </cell>
          <cell r="E145">
            <v>3.2173802052367979E-2</v>
          </cell>
          <cell r="F145">
            <v>2.9926316958649099E-2</v>
          </cell>
        </row>
        <row r="146">
          <cell r="A146" t="str">
            <v>T_C-ICE-NGA-S4</v>
          </cell>
          <cell r="B146" t="str">
            <v>VAR_fin</v>
          </cell>
          <cell r="C146" t="str">
            <v>TNGA</v>
          </cell>
          <cell r="D146">
            <v>4.8331191024074842E-2</v>
          </cell>
          <cell r="E146">
            <v>4.7149886572258076E-2</v>
          </cell>
          <cell r="F146">
            <v>4.3866073290249177E-2</v>
          </cell>
        </row>
        <row r="147">
          <cell r="A147" t="str">
            <v>T_C-ICE-NGA-S4</v>
          </cell>
          <cell r="B147" t="str">
            <v>VAR_ncap</v>
          </cell>
          <cell r="C147" t="str">
            <v>-</v>
          </cell>
          <cell r="E147">
            <v>1.44503758654744E-6</v>
          </cell>
          <cell r="F147">
            <v>1.0632737080765201E-6</v>
          </cell>
        </row>
        <row r="148">
          <cell r="A148" t="str">
            <v>T_C-ICE-NGA-S4</v>
          </cell>
          <cell r="B148" t="str">
            <v>VAR_cap</v>
          </cell>
          <cell r="C148" t="str">
            <v>-</v>
          </cell>
          <cell r="D148">
            <v>2.6074482428115001E-3</v>
          </cell>
          <cell r="E148">
            <v>2.5350360973969842E-3</v>
          </cell>
          <cell r="F148">
            <v>2.3600851925583482E-3</v>
          </cell>
          <cell r="G148">
            <v>2.2252341510663881E-8</v>
          </cell>
          <cell r="H148">
            <v>1.5239380679252235E-8</v>
          </cell>
          <cell r="I148">
            <v>2.9476159658239984E-9</v>
          </cell>
        </row>
        <row r="149">
          <cell r="A149" t="str">
            <v>T_C-MHY-GSL-S1</v>
          </cell>
          <cell r="B149" t="str">
            <v>VAR_fout</v>
          </cell>
          <cell r="C149" t="str">
            <v>CO2_T</v>
          </cell>
          <cell r="E149">
            <v>1.8427605992874602E-2</v>
          </cell>
          <cell r="F149">
            <v>7.0239674692850904E-2</v>
          </cell>
          <cell r="G149">
            <v>8.5923584541951092E-2</v>
          </cell>
          <cell r="H149">
            <v>6.0630471252140945E-2</v>
          </cell>
          <cell r="I149">
            <v>1.8729265531846541E-2</v>
          </cell>
        </row>
        <row r="150">
          <cell r="A150" t="str">
            <v>T_C-MHY-GSL-S1</v>
          </cell>
          <cell r="B150" t="str">
            <v>VAR_fout</v>
          </cell>
          <cell r="C150" t="str">
            <v>TPCAR</v>
          </cell>
          <cell r="E150">
            <v>1.2943677201744127E-4</v>
          </cell>
          <cell r="F150">
            <v>5.1921669505757765E-4</v>
          </cell>
          <cell r="G150">
            <v>6.5792712639989662E-4</v>
          </cell>
          <cell r="H150">
            <v>4.6843988574364425E-4</v>
          </cell>
          <cell r="I150">
            <v>1.5004305067049638E-4</v>
          </cell>
        </row>
        <row r="151">
          <cell r="A151" t="str">
            <v>T_C-MHY-GSL-S1</v>
          </cell>
          <cell r="B151" t="str">
            <v>VAR_fin</v>
          </cell>
          <cell r="C151" t="str">
            <v>TGSL</v>
          </cell>
          <cell r="E151">
            <v>2.4969655816903312E-4</v>
          </cell>
          <cell r="F151">
            <v>9.517571096592267E-4</v>
          </cell>
          <cell r="G151">
            <v>1.1642762133055702E-3</v>
          </cell>
          <cell r="H151">
            <v>8.2155110097751802E-4</v>
          </cell>
          <cell r="I151">
            <v>2.5378408579737887E-4</v>
          </cell>
        </row>
        <row r="152">
          <cell r="A152" t="str">
            <v>T_C-MHY-GSL-S1</v>
          </cell>
          <cell r="B152" t="str">
            <v>VAR_ncap</v>
          </cell>
          <cell r="C152" t="str">
            <v>-</v>
          </cell>
          <cell r="E152">
            <v>1.55198667038378E-5</v>
          </cell>
          <cell r="F152">
            <v>6.3096132052201903E-5</v>
          </cell>
          <cell r="G152">
            <v>3.3376425961734703E-5</v>
          </cell>
        </row>
        <row r="153">
          <cell r="A153" t="str">
            <v>T_C-MHY-GSL-S1</v>
          </cell>
          <cell r="B153" t="str">
            <v>VAR_cap</v>
          </cell>
          <cell r="C153" t="str">
            <v>-</v>
          </cell>
          <cell r="E153">
            <v>1.5313248376182699E-5</v>
          </cell>
          <cell r="F153">
            <v>7.6692861939553196E-5</v>
          </cell>
          <cell r="G153">
            <v>9.7968082748150896E-5</v>
          </cell>
          <cell r="H153">
            <v>6.8781124638935001E-5</v>
          </cell>
          <cell r="I153">
            <v>2.1402956797644998E-5</v>
          </cell>
        </row>
        <row r="154">
          <cell r="A154" t="str">
            <v>T_TRLY_ELC</v>
          </cell>
          <cell r="B154" t="str">
            <v>VAR_fout</v>
          </cell>
          <cell r="C154" t="str">
            <v>TPTRLY</v>
          </cell>
          <cell r="D154">
            <v>2.7120999999999972E-2</v>
          </cell>
          <cell r="E154">
            <v>2.7782165745480814E-2</v>
          </cell>
          <cell r="F154">
            <v>2.8773914363701983E-2</v>
          </cell>
          <cell r="G154">
            <v>3.042682872740389E-2</v>
          </cell>
          <cell r="H154">
            <v>3.1023641718362919E-2</v>
          </cell>
          <cell r="I154">
            <v>3.1892522889951397E-2</v>
          </cell>
          <cell r="J154">
            <v>3.2426583620297177E-2</v>
          </cell>
          <cell r="K154">
            <v>3.2960644350642984E-2</v>
          </cell>
          <cell r="L154">
            <v>3.5939564798539693E-2</v>
          </cell>
          <cell r="M154">
            <v>3.8019840657423198E-2</v>
          </cell>
          <cell r="N154">
            <v>4.0091477970173192E-2</v>
          </cell>
          <cell r="O154">
            <v>4.2130119148439206E-2</v>
          </cell>
        </row>
        <row r="155">
          <cell r="A155" t="str">
            <v>T_TRLY_ELC</v>
          </cell>
          <cell r="B155" t="str">
            <v>VAR_fin</v>
          </cell>
          <cell r="C155" t="str">
            <v>TELC</v>
          </cell>
          <cell r="D155">
            <v>0.2816422643485601</v>
          </cell>
          <cell r="E155">
            <v>0.30668648626079364</v>
          </cell>
          <cell r="F155">
            <v>0.35078787907941233</v>
          </cell>
          <cell r="G155">
            <v>0.44905706465165934</v>
          </cell>
          <cell r="H155">
            <v>0.45786518239100965</v>
          </cell>
          <cell r="I155">
            <v>0.4706886426319784</v>
          </cell>
          <cell r="J155">
            <v>0.47857062553803131</v>
          </cell>
          <cell r="K155">
            <v>0.48645260844408511</v>
          </cell>
          <cell r="L155">
            <v>0.5304172714770905</v>
          </cell>
          <cell r="M155">
            <v>0.5611192082193377</v>
          </cell>
          <cell r="N155">
            <v>0.59169365220825365</v>
          </cell>
          <cell r="O155">
            <v>0.62178111980442863</v>
          </cell>
        </row>
        <row r="156">
          <cell r="A156" t="str">
            <v>T_C-MHY-GSL-S2</v>
          </cell>
          <cell r="B156" t="str">
            <v>VAR_fout</v>
          </cell>
          <cell r="C156" t="str">
            <v>CO2_T</v>
          </cell>
          <cell r="E156">
            <v>1.68629167594147E-2</v>
          </cell>
          <cell r="F156">
            <v>6.7889179040900194E-2</v>
          </cell>
          <cell r="G156">
            <v>9.5092966773203613E-2</v>
          </cell>
          <cell r="H156">
            <v>6.472252934457054E-2</v>
          </cell>
          <cell r="I156">
            <v>2.2557914162925699E-2</v>
          </cell>
        </row>
        <row r="157">
          <cell r="A157" t="str">
            <v>T_C-MHY-GSL-S2</v>
          </cell>
          <cell r="B157" t="str">
            <v>VAR_fout</v>
          </cell>
          <cell r="C157" t="str">
            <v>TPCAR</v>
          </cell>
          <cell r="E157">
            <v>9.5359362930070552E-5</v>
          </cell>
          <cell r="F157">
            <v>4.046337666751105E-4</v>
          </cell>
          <cell r="G157">
            <v>5.9383309610278707E-4</v>
          </cell>
          <cell r="H157">
            <v>4.0806238379605255E-4</v>
          </cell>
          <cell r="I157">
            <v>1.4752226398014604E-4</v>
          </cell>
        </row>
        <row r="158">
          <cell r="A158" t="str">
            <v>T_C-MHY-GSL-S2</v>
          </cell>
          <cell r="B158" t="str">
            <v>VAR_fin</v>
          </cell>
          <cell r="C158" t="str">
            <v>TGSL</v>
          </cell>
          <cell r="E158">
            <v>2.2849480703813907E-4</v>
          </cell>
          <cell r="F158">
            <v>9.1990757507994935E-4</v>
          </cell>
          <cell r="G158">
            <v>1.288522585002759E-3</v>
          </cell>
          <cell r="H158">
            <v>8.7699904260935782E-4</v>
          </cell>
          <cell r="I158">
            <v>3.0566279353557905E-4</v>
          </cell>
        </row>
        <row r="159">
          <cell r="A159" t="str">
            <v>T_C-MHY-GSL-S2</v>
          </cell>
          <cell r="B159" t="str">
            <v>VAR_ncap</v>
          </cell>
          <cell r="C159" t="str">
            <v>-</v>
          </cell>
          <cell r="E159">
            <v>8.0248465695428995E-6</v>
          </cell>
          <cell r="F159">
            <v>2.9673780264787699E-5</v>
          </cell>
          <cell r="G159">
            <v>2.2401067669614501E-5</v>
          </cell>
        </row>
        <row r="160">
          <cell r="A160" t="str">
            <v>T_C-MHY-GSL-S2</v>
          </cell>
          <cell r="B160" t="str">
            <v>VAR_cap</v>
          </cell>
          <cell r="C160" t="str">
            <v>-</v>
          </cell>
          <cell r="E160">
            <v>7.9180105760689608E-6</v>
          </cell>
          <cell r="F160">
            <v>3.67435228331969E-5</v>
          </cell>
          <cell r="G160">
            <v>5.2972614129091501E-5</v>
          </cell>
          <cell r="H160">
            <v>3.77157583773009E-5</v>
          </cell>
          <cell r="I160">
            <v>1.3110518878734501E-5</v>
          </cell>
        </row>
        <row r="161">
          <cell r="A161" t="str">
            <v>T_C-MHY-DSL-S1</v>
          </cell>
          <cell r="B161" t="str">
            <v>VAR_fout</v>
          </cell>
          <cell r="C161" t="str">
            <v>CO2_T</v>
          </cell>
          <cell r="E161">
            <v>1.6833232744314201E-2</v>
          </cell>
          <cell r="F161">
            <v>5.5091320762335798E-2</v>
          </cell>
          <cell r="G161">
            <v>7.5728934323674099E-2</v>
          </cell>
          <cell r="H161">
            <v>5.407776978699283E-2</v>
          </cell>
          <cell r="I161">
            <v>1.8720327358404419E-2</v>
          </cell>
        </row>
        <row r="162">
          <cell r="A162" t="str">
            <v>T_C-MHY-DSL-S1</v>
          </cell>
          <cell r="B162" t="str">
            <v>VAR_fout</v>
          </cell>
          <cell r="C162" t="str">
            <v>TPCAR</v>
          </cell>
          <cell r="E162">
            <v>1.2907057978279673E-4</v>
          </cell>
          <cell r="F162">
            <v>4.3988600733553182E-4</v>
          </cell>
          <cell r="G162">
            <v>6.277773685748726E-4</v>
          </cell>
          <cell r="H162">
            <v>4.5199276638892771E-4</v>
          </cell>
          <cell r="I162">
            <v>1.6111081790643218E-4</v>
          </cell>
        </row>
        <row r="163">
          <cell r="A163" t="str">
            <v>T_C-MHY-DSL-S1</v>
          </cell>
          <cell r="B163" t="str">
            <v>VAR_fin</v>
          </cell>
          <cell r="C163" t="str">
            <v>TDSL</v>
          </cell>
          <cell r="E163">
            <v>2.296484685445323E-4</v>
          </cell>
          <cell r="F163">
            <v>7.5158691353800495E-4</v>
          </cell>
          <cell r="G163">
            <v>1.0331368939109707E-3</v>
          </cell>
          <cell r="H163">
            <v>7.3775947867657434E-4</v>
          </cell>
          <cell r="I163">
            <v>2.5539327910510863E-4</v>
          </cell>
        </row>
        <row r="164">
          <cell r="A164" t="str">
            <v>T_C-MHY-DSL-S1</v>
          </cell>
          <cell r="B164" t="str">
            <v>VAR_ncap</v>
          </cell>
          <cell r="C164" t="str">
            <v>-</v>
          </cell>
          <cell r="E164">
            <v>1.5188061147479799E-5</v>
          </cell>
          <cell r="F164">
            <v>5.1016069466828002E-5</v>
          </cell>
          <cell r="G164">
            <v>3.9759706853217597E-5</v>
          </cell>
        </row>
        <row r="165">
          <cell r="A165" t="str">
            <v>T_C-MHY-DSL-S1</v>
          </cell>
          <cell r="B165" t="str">
            <v>VAR_cap</v>
          </cell>
          <cell r="C165" t="str">
            <v>-</v>
          </cell>
          <cell r="E165">
            <v>1.49858601972719E-5</v>
          </cell>
          <cell r="F165">
            <v>6.4464974139563893E-5</v>
          </cell>
          <cell r="G165">
            <v>9.3293738913456805E-5</v>
          </cell>
          <cell r="H165">
            <v>6.6163239663613997E-5</v>
          </cell>
          <cell r="I165">
            <v>2.3106389048835901E-5</v>
          </cell>
        </row>
        <row r="166">
          <cell r="A166" t="str">
            <v>T_C-MHY-GSL-S3</v>
          </cell>
          <cell r="B166" t="str">
            <v>VAR_fout</v>
          </cell>
          <cell r="C166" t="str">
            <v>CO2_T</v>
          </cell>
          <cell r="E166">
            <v>2.37043297327518E-2</v>
          </cell>
          <cell r="F166">
            <v>8.1215078037934998E-2</v>
          </cell>
          <cell r="G166">
            <v>0.10351620067212208</v>
          </cell>
          <cell r="H166">
            <v>6.8442522526927979E-2</v>
          </cell>
          <cell r="I166">
            <v>2.1105466862085039E-2</v>
          </cell>
        </row>
        <row r="167">
          <cell r="A167" t="str">
            <v>T_C-MHY-GSL-S3</v>
          </cell>
          <cell r="B167" t="str">
            <v>VAR_fout</v>
          </cell>
          <cell r="C167" t="str">
            <v>TPCAR</v>
          </cell>
          <cell r="E167">
            <v>1.2461472455241885E-4</v>
          </cell>
          <cell r="F167">
            <v>4.4887291309906409E-4</v>
          </cell>
          <cell r="G167">
            <v>5.9668262323626562E-4</v>
          </cell>
          <cell r="H167">
            <v>3.9929479400339197E-4</v>
          </cell>
          <cell r="I167">
            <v>1.2826592113380714E-4</v>
          </cell>
        </row>
        <row r="168">
          <cell r="A168" t="str">
            <v>T_C-MHY-GSL-S3</v>
          </cell>
          <cell r="B168" t="str">
            <v>VAR_fin</v>
          </cell>
          <cell r="C168" t="str">
            <v>TGSL</v>
          </cell>
          <cell r="E168">
            <v>3.2119687984758551E-4</v>
          </cell>
          <cell r="F168">
            <v>1.1004753121671416E-3</v>
          </cell>
          <cell r="G168">
            <v>1.4026585456927143E-3</v>
          </cell>
          <cell r="H168">
            <v>9.2740545429441845E-4</v>
          </cell>
          <cell r="I168">
            <v>2.859819358006106E-4</v>
          </cell>
        </row>
        <row r="169">
          <cell r="A169" t="str">
            <v>T_C-MHY-GSL-S3</v>
          </cell>
          <cell r="B169" t="str">
            <v>VAR_ncap</v>
          </cell>
          <cell r="C169" t="str">
            <v>-</v>
          </cell>
          <cell r="E169">
            <v>9.2101533142882802E-6</v>
          </cell>
          <cell r="F169">
            <v>2.46775566918804E-5</v>
          </cell>
          <cell r="G169">
            <v>1.6326331377208699E-5</v>
          </cell>
        </row>
        <row r="170">
          <cell r="A170" t="str">
            <v>T_C-MHY-GSL-S3</v>
          </cell>
          <cell r="B170" t="str">
            <v>VAR_cap</v>
          </cell>
          <cell r="C170" t="str">
            <v>-</v>
          </cell>
          <cell r="E170">
            <v>9.0875371532374405E-6</v>
          </cell>
          <cell r="F170">
            <v>3.2916399155582801E-5</v>
          </cell>
          <cell r="G170">
            <v>4.3764168941837899E-5</v>
          </cell>
          <cell r="H170">
            <v>3.02365559842999E-5</v>
          </cell>
          <cell r="I170">
            <v>9.8571373397944297E-6</v>
          </cell>
        </row>
        <row r="171">
          <cell r="A171" t="str">
            <v>T_C-MHY-DSL-S2</v>
          </cell>
          <cell r="B171" t="str">
            <v>VAR_fout</v>
          </cell>
          <cell r="C171" t="str">
            <v>CO2_T</v>
          </cell>
          <cell r="E171">
            <v>1.5347575948919801E-2</v>
          </cell>
          <cell r="F171">
            <v>5.6052596060830795E-2</v>
          </cell>
          <cell r="G171">
            <v>7.9127641934904597E-2</v>
          </cell>
          <cell r="H171">
            <v>5.2349838979939112E-2</v>
          </cell>
          <cell r="I171">
            <v>1.81316864751364E-2</v>
          </cell>
        </row>
        <row r="172">
          <cell r="A172" t="str">
            <v>T_C-MHY-DSL-S2</v>
          </cell>
          <cell r="B172" t="str">
            <v>VAR_fout</v>
          </cell>
          <cell r="C172" t="str">
            <v>TPCAR</v>
          </cell>
          <cell r="E172">
            <v>9.4661138582502238E-5</v>
          </cell>
          <cell r="F172">
            <v>3.6071965222854473E-4</v>
          </cell>
          <cell r="G172">
            <v>5.3064819896814219E-4</v>
          </cell>
          <cell r="H172">
            <v>3.5422048566762198E-4</v>
          </cell>
          <cell r="I172">
            <v>1.2657179084075689E-4</v>
          </cell>
        </row>
        <row r="173">
          <cell r="A173" t="str">
            <v>T_C-MHY-DSL-S2</v>
          </cell>
          <cell r="B173" t="str">
            <v>VAR_fin</v>
          </cell>
          <cell r="C173" t="str">
            <v>TDSL</v>
          </cell>
          <cell r="E173">
            <v>2.0938029943956131E-4</v>
          </cell>
          <cell r="F173">
            <v>7.6470117409046157E-4</v>
          </cell>
          <cell r="G173">
            <v>1.0795039827408541E-3</v>
          </cell>
          <cell r="H173">
            <v>7.1418607066765479E-4</v>
          </cell>
          <cell r="I173">
            <v>2.473627077099096E-4</v>
          </cell>
        </row>
        <row r="174">
          <cell r="A174" t="str">
            <v>T_C-MHY-DSL-S2</v>
          </cell>
          <cell r="B174" t="str">
            <v>VAR_ncap</v>
          </cell>
          <cell r="C174" t="str">
            <v>-</v>
          </cell>
          <cell r="E174">
            <v>7.7896190395425196E-6</v>
          </cell>
          <cell r="F174">
            <v>2.3432991378728901E-5</v>
          </cell>
          <cell r="G174">
            <v>1.95066780072937E-5</v>
          </cell>
        </row>
        <row r="175">
          <cell r="A175" t="str">
            <v>T_C-MHY-DSL-S2</v>
          </cell>
          <cell r="B175" t="str">
            <v>VAR_cap</v>
          </cell>
          <cell r="C175" t="str">
            <v>-</v>
          </cell>
          <cell r="E175">
            <v>7.6859146656755296E-6</v>
          </cell>
          <cell r="F175">
            <v>3.0367007465135802E-5</v>
          </cell>
          <cell r="G175">
            <v>4.4639128788348703E-5</v>
          </cell>
          <cell r="H175">
            <v>3.1560827064351002E-5</v>
          </cell>
          <cell r="I175">
            <v>1.11783420686097E-5</v>
          </cell>
        </row>
        <row r="176">
          <cell r="A176" t="str">
            <v>T_C-MHY-GSL-S4</v>
          </cell>
          <cell r="B176" t="str">
            <v>VAR_fout</v>
          </cell>
          <cell r="C176" t="str">
            <v>CO2_T</v>
          </cell>
          <cell r="E176">
            <v>2.80739917068712E-2</v>
          </cell>
          <cell r="F176">
            <v>0.1038619954241282</v>
          </cell>
          <cell r="G176">
            <v>0.15381691996695512</v>
          </cell>
          <cell r="H176">
            <v>0.10115077726763767</v>
          </cell>
          <cell r="I176">
            <v>3.5589216692634852E-2</v>
          </cell>
        </row>
        <row r="177">
          <cell r="A177" t="str">
            <v>T_C-MHY-GSL-S4</v>
          </cell>
          <cell r="B177" t="str">
            <v>VAR_fout</v>
          </cell>
          <cell r="C177" t="str">
            <v>TPCAR</v>
          </cell>
          <cell r="E177">
            <v>1.4962318708592177E-4</v>
          </cell>
          <cell r="F177">
            <v>5.8228548441783005E-4</v>
          </cell>
          <cell r="G177">
            <v>9.0485130372052478E-4</v>
          </cell>
          <cell r="H177">
            <v>6.0112618893033286E-4</v>
          </cell>
          <cell r="I177">
            <v>2.1923412343829326E-4</v>
          </cell>
        </row>
        <row r="178">
          <cell r="A178" t="str">
            <v>T_C-MHY-GSL-S4</v>
          </cell>
          <cell r="B178" t="str">
            <v>VAR_fin</v>
          </cell>
          <cell r="C178" t="str">
            <v>TGSL</v>
          </cell>
          <cell r="E178">
            <v>3.8040639169202188E-4</v>
          </cell>
          <cell r="F178">
            <v>1.4073441114380515E-3</v>
          </cell>
          <cell r="G178">
            <v>2.084240107953321E-3</v>
          </cell>
          <cell r="H178">
            <v>1.3706067380438709E-3</v>
          </cell>
          <cell r="I178">
            <v>4.8223870857228837E-4</v>
          </cell>
        </row>
        <row r="179">
          <cell r="A179" t="str">
            <v>T_C-MHY-GSL-S4</v>
          </cell>
          <cell r="B179" t="str">
            <v>VAR_ncap</v>
          </cell>
          <cell r="C179" t="str">
            <v>-</v>
          </cell>
          <cell r="E179">
            <v>1.2583817896027299E-5</v>
          </cell>
          <cell r="F179">
            <v>4.0778010051349701E-5</v>
          </cell>
          <cell r="G179">
            <v>3.4262139846081003E-5</v>
          </cell>
        </row>
        <row r="180">
          <cell r="A180" t="str">
            <v>T_C-MHY-GSL-S4</v>
          </cell>
          <cell r="B180" t="str">
            <v>VAR_cap</v>
          </cell>
          <cell r="C180" t="str">
            <v>-</v>
          </cell>
          <cell r="E180">
            <v>1.24162876292531E-5</v>
          </cell>
          <cell r="F180">
            <v>5.1940721934324198E-5</v>
          </cell>
          <cell r="G180">
            <v>7.7255490156733498E-5</v>
          </cell>
          <cell r="H180">
            <v>5.4917379534106897E-5</v>
          </cell>
          <cell r="I180">
            <v>1.9596337969234E-5</v>
          </cell>
        </row>
        <row r="181">
          <cell r="A181" t="str">
            <v>T_C-MHY-DSL-S3</v>
          </cell>
          <cell r="B181" t="str">
            <v>VAR_fout</v>
          </cell>
          <cell r="C181" t="str">
            <v>CO2_T</v>
          </cell>
          <cell r="E181">
            <v>2.0714604493511701E-2</v>
          </cell>
          <cell r="F181">
            <v>6.2116340260616992E-2</v>
          </cell>
          <cell r="G181">
            <v>7.9504314856190306E-2</v>
          </cell>
          <cell r="H181">
            <v>5.2163664209941479E-2</v>
          </cell>
          <cell r="I181">
            <v>1.6104289108125992E-2</v>
          </cell>
        </row>
        <row r="182">
          <cell r="A182" t="str">
            <v>T_C-MHY-DSL-S3</v>
          </cell>
          <cell r="B182" t="str">
            <v>VAR_fout</v>
          </cell>
          <cell r="C182" t="str">
            <v>TPCAR</v>
          </cell>
          <cell r="E182">
            <v>1.1877169130138791E-4</v>
          </cell>
          <cell r="F182">
            <v>3.7053178344131514E-4</v>
          </cell>
          <cell r="G182">
            <v>4.9205794965846456E-4</v>
          </cell>
          <cell r="H182">
            <v>3.2652931215087648E-4</v>
          </cell>
          <cell r="I182">
            <v>1.0444905817985205E-4</v>
          </cell>
        </row>
        <row r="183">
          <cell r="A183" t="str">
            <v>T_C-MHY-DSL-S3</v>
          </cell>
          <cell r="B183" t="str">
            <v>VAR_fin</v>
          </cell>
          <cell r="C183" t="str">
            <v>TDSL</v>
          </cell>
          <cell r="E183">
            <v>2.8260033415432063E-4</v>
          </cell>
          <cell r="F183">
            <v>8.4742619727990495E-4</v>
          </cell>
          <cell r="G183">
            <v>1.0846427674787217E-3</v>
          </cell>
          <cell r="H183">
            <v>7.11646169303431E-4</v>
          </cell>
          <cell r="I183">
            <v>2.1970380775069581E-4</v>
          </cell>
        </row>
        <row r="184">
          <cell r="A184" t="str">
            <v>T_C-MHY-DSL-S3</v>
          </cell>
          <cell r="B184" t="str">
            <v>VAR_ncap</v>
          </cell>
          <cell r="C184" t="str">
            <v>-</v>
          </cell>
          <cell r="E184">
            <v>8.7259883345063701E-6</v>
          </cell>
          <cell r="F184">
            <v>1.9192424411739099E-5</v>
          </cell>
          <cell r="G184">
            <v>1.35527744928671E-5</v>
          </cell>
        </row>
        <row r="185">
          <cell r="A185" t="str">
            <v>T_C-MHY-DSL-S3</v>
          </cell>
          <cell r="B185" t="str">
            <v>VAR_cap</v>
          </cell>
          <cell r="C185" t="str">
            <v>-</v>
          </cell>
          <cell r="E185">
            <v>8.6098179349005707E-6</v>
          </cell>
          <cell r="F185">
            <v>2.7053916069575001E-5</v>
          </cell>
          <cell r="G185">
            <v>3.6014833067867298E-5</v>
          </cell>
          <cell r="H185">
            <v>2.45781775995539E-5</v>
          </cell>
          <cell r="I185">
            <v>8.0546267788975596E-6</v>
          </cell>
        </row>
        <row r="186">
          <cell r="A186" t="str">
            <v>T_B_c-HYBDSL-S1</v>
          </cell>
          <cell r="B186" t="str">
            <v>VAR_fout</v>
          </cell>
          <cell r="C186" t="str">
            <v>CO2_T</v>
          </cell>
          <cell r="E186">
            <v>9.8906545315684505E-2</v>
          </cell>
          <cell r="F186">
            <v>0.11408583326236621</v>
          </cell>
          <cell r="G186">
            <v>1.6074516684345269E-4</v>
          </cell>
          <cell r="I186">
            <v>7.76472069820154E-5</v>
          </cell>
          <cell r="J186">
            <v>5.1667521997511505E-2</v>
          </cell>
          <cell r="K186">
            <v>5.1720482654341503E-2</v>
          </cell>
        </row>
        <row r="187">
          <cell r="A187" t="str">
            <v>T_B_c-HYBDSL-S1</v>
          </cell>
          <cell r="B187" t="str">
            <v>VAR_fout</v>
          </cell>
          <cell r="C187" t="str">
            <v>TPBSc</v>
          </cell>
          <cell r="E187">
            <v>2.192860655210593E-4</v>
          </cell>
          <cell r="F187">
            <v>2.5479879165728685E-4</v>
          </cell>
          <cell r="G187">
            <v>3.7340766383561552E-7</v>
          </cell>
          <cell r="I187">
            <v>2.1678551192164233E-7</v>
          </cell>
          <cell r="J187">
            <v>1.5139094670612305E-4</v>
          </cell>
          <cell r="K187">
            <v>1.5155628474228068E-4</v>
          </cell>
        </row>
        <row r="188">
          <cell r="A188" t="str">
            <v>T_B_c-HYBDSL-S1</v>
          </cell>
          <cell r="B188" t="str">
            <v>VAR_fin</v>
          </cell>
          <cell r="C188" t="str">
            <v>TDSL</v>
          </cell>
          <cell r="E188">
            <v>1.3493389538292554E-3</v>
          </cell>
          <cell r="F188">
            <v>1.5564233732928542E-3</v>
          </cell>
          <cell r="G188">
            <v>2.1929763552994917E-6</v>
          </cell>
          <cell r="I188">
            <v>1.059307052960646E-6</v>
          </cell>
          <cell r="J188">
            <v>7.0487751701925707E-4</v>
          </cell>
          <cell r="K188">
            <v>7.0560003621202613E-4</v>
          </cell>
        </row>
        <row r="189">
          <cell r="A189" t="str">
            <v>T_B_c-HYBDSL-S1</v>
          </cell>
          <cell r="B189" t="str">
            <v>VAR_ncap</v>
          </cell>
          <cell r="C189" t="str">
            <v>-</v>
          </cell>
          <cell r="E189">
            <v>4.8534941264690202E-6</v>
          </cell>
          <cell r="F189">
            <v>9.2264002113329999E-7</v>
          </cell>
          <cell r="G189">
            <v>1.43594256572733E-8</v>
          </cell>
          <cell r="I189">
            <v>1.80816985684245E-8</v>
          </cell>
          <cell r="J189">
            <v>3.2944185076820399E-6</v>
          </cell>
        </row>
        <row r="190">
          <cell r="A190" t="str">
            <v>T_B_c-HYBDSL-S1</v>
          </cell>
          <cell r="B190" t="str">
            <v>VAR_cap</v>
          </cell>
          <cell r="C190" t="str">
            <v>-</v>
          </cell>
          <cell r="E190">
            <v>4.8534941264690202E-6</v>
          </cell>
          <cell r="F190">
            <v>5.77613414760232E-6</v>
          </cell>
          <cell r="G190">
            <v>4.6726282956269871E-8</v>
          </cell>
          <cell r="H190">
            <v>2.0798491327902024E-8</v>
          </cell>
          <cell r="I190">
            <v>2.1097133985966801E-8</v>
          </cell>
          <cell r="J190">
            <v>3.3125002062504602E-6</v>
          </cell>
          <cell r="K190">
            <v>3.3005951659610799E-6</v>
          </cell>
        </row>
        <row r="191">
          <cell r="A191" t="str">
            <v>T_C-MHY-DSL-S4</v>
          </cell>
          <cell r="B191" t="str">
            <v>VAR_fout</v>
          </cell>
          <cell r="C191" t="str">
            <v>CO2_T</v>
          </cell>
          <cell r="E191">
            <v>1.4167058842681201E-2</v>
          </cell>
          <cell r="F191">
            <v>3.4468888430027503E-2</v>
          </cell>
          <cell r="G191">
            <v>4.6171787728351801E-2</v>
          </cell>
          <cell r="H191">
            <v>2.9913376281222523E-2</v>
          </cell>
          <cell r="I191">
            <v>9.764917793154259E-3</v>
          </cell>
        </row>
        <row r="192">
          <cell r="A192" t="str">
            <v>T_C-MHY-DSL-S4</v>
          </cell>
          <cell r="B192" t="str">
            <v>VAR_fout</v>
          </cell>
          <cell r="C192" t="str">
            <v>TPCAR</v>
          </cell>
          <cell r="E192">
            <v>7.7200621253679136E-5</v>
          </cell>
          <cell r="F192">
            <v>1.9460062889844419E-4</v>
          </cell>
          <cell r="G192">
            <v>2.7137508823700719E-4</v>
          </cell>
          <cell r="H192">
            <v>1.7803772855922711E-4</v>
          </cell>
          <cell r="I192">
            <v>6.0204574789801979E-5</v>
          </cell>
        </row>
        <row r="193">
          <cell r="A193" t="str">
            <v>T_C-MHY-DSL-S4</v>
          </cell>
          <cell r="B193" t="str">
            <v>VAR_fin</v>
          </cell>
          <cell r="C193" t="str">
            <v>TDSL</v>
          </cell>
          <cell r="E193">
            <v>1.9327501831761551E-4</v>
          </cell>
          <cell r="F193">
            <v>4.7024404406585977E-4</v>
          </cell>
          <cell r="G193">
            <v>6.2990160611666823E-4</v>
          </cell>
          <cell r="H193">
            <v>4.0809517436865561E-4</v>
          </cell>
          <cell r="I193">
            <v>1.3321852378109502E-4</v>
          </cell>
        </row>
        <row r="194">
          <cell r="A194" t="str">
            <v>T_C-MHY-DSL-S4</v>
          </cell>
          <cell r="B194" t="str">
            <v>VAR_ncap</v>
          </cell>
          <cell r="C194" t="str">
            <v>-</v>
          </cell>
          <cell r="E194">
            <v>6.6042711509572203E-6</v>
          </cell>
          <cell r="F194">
            <v>1.1214825303111401E-5</v>
          </cell>
          <cell r="G194">
            <v>9.6088983034999094E-6</v>
          </cell>
        </row>
        <row r="195">
          <cell r="A195" t="str">
            <v>T_C-MHY-DSL-S4</v>
          </cell>
          <cell r="B195" t="str">
            <v>VAR_cap</v>
          </cell>
          <cell r="C195" t="str">
            <v>-</v>
          </cell>
          <cell r="E195">
            <v>6.51634749242128E-6</v>
          </cell>
          <cell r="F195">
            <v>1.7208880989157499E-5</v>
          </cell>
          <cell r="G195">
            <v>2.3770871688011301E-5</v>
          </cell>
          <cell r="H195">
            <v>1.60542604957679E-5</v>
          </cell>
          <cell r="I195">
            <v>5.4739206151894797E-6</v>
          </cell>
        </row>
        <row r="196">
          <cell r="A196" t="str">
            <v>T_B_c-HYBDSL-S2</v>
          </cell>
          <cell r="B196" t="str">
            <v>VAR_fout</v>
          </cell>
          <cell r="C196" t="str">
            <v>CO2_T</v>
          </cell>
          <cell r="E196">
            <v>9.1031913458887604E-3</v>
          </cell>
          <cell r="F196">
            <v>1.7886029712313029E-2</v>
          </cell>
        </row>
        <row r="197">
          <cell r="A197" t="str">
            <v>T_B_c-HYBDSL-S2</v>
          </cell>
          <cell r="B197" t="str">
            <v>VAR_fout</v>
          </cell>
          <cell r="C197" t="str">
            <v>TPBSc</v>
          </cell>
          <cell r="E197">
            <v>1.44674839712305E-5</v>
          </cell>
          <cell r="F197">
            <v>2.911053037539062E-5</v>
          </cell>
        </row>
        <row r="198">
          <cell r="A198" t="str">
            <v>T_B_c-HYBDSL-S2</v>
          </cell>
          <cell r="B198" t="str">
            <v>VAR_fin</v>
          </cell>
          <cell r="C198" t="str">
            <v>TDSL</v>
          </cell>
          <cell r="E198">
            <v>1.2419087784295722E-4</v>
          </cell>
          <cell r="F198">
            <v>2.4401131940399751E-4</v>
          </cell>
        </row>
        <row r="199">
          <cell r="A199" t="str">
            <v>T_B_c-HYBDSL-S2</v>
          </cell>
          <cell r="B199" t="str">
            <v>VAR_ncap</v>
          </cell>
          <cell r="C199" t="str">
            <v>-</v>
          </cell>
          <cell r="E199">
            <v>3.4979120325915299E-7</v>
          </cell>
          <cell r="F199">
            <v>3.36823608435245E-7</v>
          </cell>
        </row>
        <row r="200">
          <cell r="A200" t="str">
            <v>T_B_c-HYBDSL-S2</v>
          </cell>
          <cell r="B200" t="str">
            <v>VAR_cap</v>
          </cell>
          <cell r="C200" t="str">
            <v>-</v>
          </cell>
          <cell r="E200">
            <v>3.4979120325915299E-7</v>
          </cell>
          <cell r="F200">
            <v>6.8661481169439799E-7</v>
          </cell>
          <cell r="G200">
            <v>9.0697766041500572E-9</v>
          </cell>
          <cell r="H200">
            <v>1.5883602039849986E-9</v>
          </cell>
        </row>
        <row r="201">
          <cell r="A201" t="str">
            <v>T_C-BATELCEXT</v>
          </cell>
          <cell r="B201" t="str">
            <v>VAR_fout</v>
          </cell>
          <cell r="C201" t="str">
            <v>TPCAR</v>
          </cell>
          <cell r="D201">
            <v>0.41619468727676434</v>
          </cell>
          <cell r="E201">
            <v>0.3606982031953716</v>
          </cell>
          <cell r="F201">
            <v>0.27746340795413704</v>
          </cell>
          <cell r="G201">
            <v>0.13873183387304733</v>
          </cell>
        </row>
        <row r="202">
          <cell r="A202" t="str">
            <v>T_C-BATELCEXT</v>
          </cell>
          <cell r="B202" t="str">
            <v>VAR_fin</v>
          </cell>
          <cell r="C202" t="str">
            <v>T-ELC-car</v>
          </cell>
          <cell r="D202">
            <v>0.46789103456431502</v>
          </cell>
          <cell r="E202">
            <v>0.3769266403665445</v>
          </cell>
          <cell r="F202">
            <v>0.26222909521495991</v>
          </cell>
          <cell r="G202">
            <v>0.11309547849482536</v>
          </cell>
        </row>
        <row r="203">
          <cell r="A203" t="str">
            <v>T_C-BATELCEXT</v>
          </cell>
          <cell r="B203" t="str">
            <v>VAR_cap</v>
          </cell>
          <cell r="C203" t="str">
            <v>-</v>
          </cell>
          <cell r="D203">
            <v>4.2039925589587697E-2</v>
          </cell>
          <cell r="E203">
            <v>3.643414277030714E-2</v>
          </cell>
          <cell r="F203">
            <v>2.8026615023420541E-2</v>
          </cell>
          <cell r="G203">
            <v>1.40133333333333E-2</v>
          </cell>
        </row>
        <row r="204">
          <cell r="A204" t="str">
            <v>D-TDSL</v>
          </cell>
          <cell r="B204" t="str">
            <v>VAR_fout</v>
          </cell>
          <cell r="C204" t="str">
            <v>CO2</v>
          </cell>
          <cell r="D204">
            <v>8688.9947773488602</v>
          </cell>
          <cell r="E204">
            <v>8200.8252864992592</v>
          </cell>
          <cell r="F204">
            <v>7018.2912538862902</v>
          </cell>
          <cell r="G204">
            <v>4631.6564744864099</v>
          </cell>
          <cell r="H204">
            <v>2691.3960567664799</v>
          </cell>
          <cell r="I204">
            <v>1821.4610627244999</v>
          </cell>
          <cell r="J204">
            <v>834.93154746739901</v>
          </cell>
          <cell r="K204">
            <v>5.5627269120971698E-2</v>
          </cell>
          <cell r="L204">
            <v>5.3118095683440898E-2</v>
          </cell>
          <cell r="M204">
            <v>6.0420060967185003E-2</v>
          </cell>
          <cell r="N204">
            <v>5.6099654887922103E-2</v>
          </cell>
          <cell r="O204">
            <v>0.108971754746646</v>
          </cell>
        </row>
        <row r="205">
          <cell r="A205" t="str">
            <v>D-TDSL</v>
          </cell>
          <cell r="B205" t="str">
            <v>VAR_fout</v>
          </cell>
          <cell r="C205" t="str">
            <v>TDSL</v>
          </cell>
          <cell r="D205">
            <v>116.79809549937497</v>
          </cell>
          <cell r="E205">
            <v>110.23608593748995</v>
          </cell>
          <cell r="F205">
            <v>94.340378043586526</v>
          </cell>
          <cell r="G205">
            <v>62.259060925850982</v>
          </cell>
          <cell r="H205">
            <v>36.177940224377245</v>
          </cell>
          <cell r="I205">
            <v>24.484211189432997</v>
          </cell>
          <cell r="J205">
            <v>11.223210177402418</v>
          </cell>
          <cell r="K205">
            <v>7.4774577009736301E-4</v>
          </cell>
          <cell r="L205">
            <v>7.1401727948470866E-4</v>
          </cell>
          <cell r="M205">
            <v>8.1217082433055756E-4</v>
          </cell>
          <cell r="N205">
            <v>7.5409561370236311E-4</v>
          </cell>
          <cell r="O205">
            <v>1.4648061995402185E-3</v>
          </cell>
        </row>
        <row r="206">
          <cell r="A206" t="str">
            <v>D-TDSL</v>
          </cell>
          <cell r="B206" t="str">
            <v>VAR_fin</v>
          </cell>
          <cell r="C206" t="str">
            <v>DSL</v>
          </cell>
          <cell r="D206">
            <v>118.54017431580975</v>
          </cell>
          <cell r="E206">
            <v>111.88029040244545</v>
          </cell>
          <cell r="F206">
            <v>95.747493231736584</v>
          </cell>
          <cell r="G206">
            <v>63.187673594630525</v>
          </cell>
          <cell r="H206">
            <v>36.717545112776044</v>
          </cell>
          <cell r="I206">
            <v>24.84940058287183</v>
          </cell>
          <cell r="J206">
            <v>11.390607741710758</v>
          </cell>
          <cell r="K206">
            <v>7.5889862375131843E-4</v>
          </cell>
          <cell r="L206">
            <v>7.246670625298896E-4</v>
          </cell>
          <cell r="M206">
            <v>8.2428459709665684E-4</v>
          </cell>
          <cell r="N206">
            <v>7.6534317718856962E-4</v>
          </cell>
          <cell r="O206">
            <v>1.4866542257386841E-3</v>
          </cell>
        </row>
        <row r="207">
          <cell r="A207" t="str">
            <v>T_B_c-HYBDSL-S3</v>
          </cell>
          <cell r="B207" t="str">
            <v>VAR_fout</v>
          </cell>
          <cell r="C207" t="str">
            <v>CO2_T</v>
          </cell>
          <cell r="E207">
            <v>5.9688434383328602E-3</v>
          </cell>
          <cell r="F207">
            <v>1.0960612477920961E-2</v>
          </cell>
        </row>
        <row r="208">
          <cell r="A208" t="str">
            <v>T_B_c-HYBDSL-S3</v>
          </cell>
          <cell r="B208" t="str">
            <v>VAR_fout</v>
          </cell>
          <cell r="C208" t="str">
            <v>TPBSc</v>
          </cell>
          <cell r="E208">
            <v>6.3707695713872422E-6</v>
          </cell>
          <cell r="F208">
            <v>1.196008244459497E-5</v>
          </cell>
        </row>
        <row r="209">
          <cell r="A209" t="str">
            <v>T_B_c-HYBDSL-S3</v>
          </cell>
          <cell r="B209" t="str">
            <v>VAR_fin</v>
          </cell>
          <cell r="C209" t="str">
            <v>TDSL</v>
          </cell>
          <cell r="E209">
            <v>8.1430333401539799E-5</v>
          </cell>
          <cell r="F209">
            <v>1.4953086600165015E-4</v>
          </cell>
        </row>
        <row r="210">
          <cell r="A210" t="str">
            <v>T_B_c-HYBDSL-S3</v>
          </cell>
          <cell r="B210" t="str">
            <v>VAR_ncap</v>
          </cell>
          <cell r="C210" t="str">
            <v>-</v>
          </cell>
          <cell r="E210">
            <v>1.64279191176612E-7</v>
          </cell>
          <cell r="F210">
            <v>1.37449887269892E-7</v>
          </cell>
        </row>
        <row r="211">
          <cell r="A211" t="str">
            <v>T_B_c-HYBDSL-S3</v>
          </cell>
          <cell r="B211" t="str">
            <v>VAR_cap</v>
          </cell>
          <cell r="C211" t="str">
            <v>-</v>
          </cell>
          <cell r="E211">
            <v>1.64279191176612E-7</v>
          </cell>
          <cell r="F211">
            <v>3.0172907844650397E-7</v>
          </cell>
          <cell r="G211">
            <v>1.1821597642559755E-9</v>
          </cell>
        </row>
        <row r="212">
          <cell r="A212" t="str">
            <v>T-Bat-Car-STG_S1</v>
          </cell>
          <cell r="B212" t="str">
            <v>VAR_fout</v>
          </cell>
          <cell r="C212" t="str">
            <v>T-ELC-car-BatSTGAUXout_S1</v>
          </cell>
          <cell r="D212">
            <v>7.6611642743257746E-3</v>
          </cell>
          <cell r="E212">
            <v>1.3969440422615345E-2</v>
          </cell>
          <cell r="F212">
            <v>1.6987507433118526E-2</v>
          </cell>
          <cell r="G212">
            <v>0.56395981355717906</v>
          </cell>
          <cell r="H212">
            <v>1.1812007702422238</v>
          </cell>
          <cell r="I212">
            <v>1.4635262317687701</v>
          </cell>
          <cell r="J212">
            <v>1.4580763824280754</v>
          </cell>
          <cell r="K212">
            <v>1.4012144679099288</v>
          </cell>
          <cell r="L212">
            <v>1.3512061106091764</v>
          </cell>
          <cell r="M212">
            <v>1.3000956461358639</v>
          </cell>
          <cell r="N212">
            <v>1.2818363581401666</v>
          </cell>
          <cell r="O212">
            <v>1.3225870494971232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T-ELC-car-BatSTGOut_S1</v>
          </cell>
          <cell r="D213">
            <v>7.6611642743257729E-3</v>
          </cell>
          <cell r="E213">
            <v>1.3969440422615342E-2</v>
          </cell>
          <cell r="F213">
            <v>1.6987507433118523E-2</v>
          </cell>
          <cell r="G213">
            <v>0.56395981355717906</v>
          </cell>
          <cell r="H213">
            <v>1.1812007702422238</v>
          </cell>
          <cell r="I213">
            <v>1.4635262317687698</v>
          </cell>
          <cell r="J213">
            <v>1.4580763824280751</v>
          </cell>
          <cell r="K213">
            <v>1.4012144679099288</v>
          </cell>
          <cell r="L213">
            <v>1.3512061106091764</v>
          </cell>
          <cell r="M213">
            <v>1.3000956461358639</v>
          </cell>
          <cell r="N213">
            <v>1.2818363581401662</v>
          </cell>
          <cell r="O213">
            <v>1.3225870494971228</v>
          </cell>
        </row>
        <row r="214">
          <cell r="A214" t="str">
            <v>T-Bat-Car-STG_S1</v>
          </cell>
          <cell r="B214" t="str">
            <v>VAR_fin</v>
          </cell>
          <cell r="C214" t="str">
            <v>T-ELC-car-BatSTGAUXin_S1</v>
          </cell>
          <cell r="D214">
            <v>7.6624726488736363E-3</v>
          </cell>
          <cell r="E214">
            <v>1.3974612304673851E-2</v>
          </cell>
          <cell r="F214">
            <v>1.6996912927984185E-2</v>
          </cell>
          <cell r="G214">
            <v>0.56402293734108322</v>
          </cell>
          <cell r="H214">
            <v>1.1813263461091619</v>
          </cell>
          <cell r="I214">
            <v>1.4636789779118153</v>
          </cell>
          <cell r="J214">
            <v>1.4582318228282105</v>
          </cell>
          <cell r="K214">
            <v>1.4013656035397566</v>
          </cell>
          <cell r="L214">
            <v>1.3513472788267471</v>
          </cell>
          <cell r="M214">
            <v>1.3002346479712112</v>
          </cell>
          <cell r="N214">
            <v>1.2819700312084117</v>
          </cell>
          <cell r="O214">
            <v>1.3227300311170402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T-ELC-car-BatSTGin_S1</v>
          </cell>
          <cell r="D215">
            <v>7.6624726488736363E-3</v>
          </cell>
          <cell r="E215">
            <v>1.3974612304673851E-2</v>
          </cell>
          <cell r="F215">
            <v>1.6996912927984185E-2</v>
          </cell>
          <cell r="G215">
            <v>0.56402293734108322</v>
          </cell>
          <cell r="H215">
            <v>1.1813263461091619</v>
          </cell>
          <cell r="I215">
            <v>1.4636789779118153</v>
          </cell>
          <cell r="J215">
            <v>1.4582318228282105</v>
          </cell>
          <cell r="K215">
            <v>1.4013656035397566</v>
          </cell>
          <cell r="L215">
            <v>1.3513472788267471</v>
          </cell>
          <cell r="M215">
            <v>1.3002346479712112</v>
          </cell>
          <cell r="N215">
            <v>1.2819700312084117</v>
          </cell>
          <cell r="O215">
            <v>1.3227300311170402</v>
          </cell>
        </row>
        <row r="216">
          <cell r="A216" t="str">
            <v>T-Bat-Car-STG_S1</v>
          </cell>
          <cell r="B216" t="str">
            <v>VAR_ncap</v>
          </cell>
          <cell r="C216" t="str">
            <v>-</v>
          </cell>
          <cell r="D216">
            <v>3.4257933849848902E-3</v>
          </cell>
          <cell r="E216">
            <v>4.2279263680886803E-2</v>
          </cell>
          <cell r="F216">
            <v>0.16355266965244</v>
          </cell>
          <cell r="G216">
            <v>11.447499635323</v>
          </cell>
          <cell r="H216">
            <v>12.8758989459261</v>
          </cell>
          <cell r="I216">
            <v>9.8266322446531493</v>
          </cell>
          <cell r="J216">
            <v>10.8198329860277</v>
          </cell>
          <cell r="K216">
            <v>11.2216348326203</v>
          </cell>
          <cell r="L216">
            <v>9.1465029909792701</v>
          </cell>
          <cell r="M216">
            <v>9.0677253953558896</v>
          </cell>
          <cell r="N216">
            <v>8.8260669018685505</v>
          </cell>
          <cell r="O216">
            <v>7.16069508237746</v>
          </cell>
        </row>
        <row r="217">
          <cell r="A217" t="str">
            <v>T-Bat-Car-STG_S1</v>
          </cell>
          <cell r="B217" t="str">
            <v>VAR_cap</v>
          </cell>
          <cell r="C217" t="str">
            <v>-</v>
          </cell>
          <cell r="D217">
            <v>3.4257933849848902E-3</v>
          </cell>
          <cell r="E217">
            <v>4.5042360185597784E-2</v>
          </cell>
          <cell r="F217">
            <v>0.20377906934116669</v>
          </cell>
          <cell r="G217">
            <v>11.029541302888584</v>
          </cell>
          <cell r="H217">
            <v>21.553877353217175</v>
          </cell>
          <cell r="I217">
            <v>25.925243621419099</v>
          </cell>
          <cell r="J217">
            <v>26.310742433832502</v>
          </cell>
          <cell r="K217">
            <v>25.897860631303423</v>
          </cell>
          <cell r="L217">
            <v>25.370530726609136</v>
          </cell>
          <cell r="M217">
            <v>25.128455404861267</v>
          </cell>
          <cell r="N217">
            <v>25.052975226570101</v>
          </cell>
          <cell r="O217">
            <v>25.054423486595962</v>
          </cell>
        </row>
        <row r="218">
          <cell r="A218" t="str">
            <v>T_B_c-HYBDSL-S4</v>
          </cell>
          <cell r="B218" t="str">
            <v>VAR_fout</v>
          </cell>
          <cell r="C218" t="str">
            <v>CO2_T</v>
          </cell>
          <cell r="E218">
            <v>1.3649917743428399E-3</v>
          </cell>
          <cell r="F218">
            <v>2.4851063290514301E-3</v>
          </cell>
        </row>
        <row r="219">
          <cell r="A219" t="str">
            <v>T_B_c-HYBDSL-S4</v>
          </cell>
          <cell r="B219" t="str">
            <v>VAR_fout</v>
          </cell>
          <cell r="C219" t="str">
            <v>TPBSc</v>
          </cell>
          <cell r="E219">
            <v>9.8233671832702068E-7</v>
          </cell>
          <cell r="F219">
            <v>1.8256826039724343E-6</v>
          </cell>
        </row>
        <row r="220">
          <cell r="A220" t="str">
            <v>T_B_c-HYBDSL-S4</v>
          </cell>
          <cell r="B220" t="str">
            <v>VAR_fin</v>
          </cell>
          <cell r="C220" t="str">
            <v>TDSL</v>
          </cell>
          <cell r="E220">
            <v>1.8621988735918687E-5</v>
          </cell>
          <cell r="F220">
            <v>3.390322413439889E-5</v>
          </cell>
        </row>
        <row r="221">
          <cell r="A221" t="str">
            <v>T_B_c-HYBDSL-S4</v>
          </cell>
          <cell r="B221" t="str">
            <v>VAR_ncap</v>
          </cell>
          <cell r="C221" t="str">
            <v>-</v>
          </cell>
          <cell r="E221">
            <v>4.1464724242674601E-8</v>
          </cell>
          <cell r="F221">
            <v>3.4505898973889199E-8</v>
          </cell>
        </row>
        <row r="222">
          <cell r="A222" t="str">
            <v>T_B_c-HYBDSL-S4</v>
          </cell>
          <cell r="B222" t="str">
            <v>VAR_cap</v>
          </cell>
          <cell r="C222" t="str">
            <v>-</v>
          </cell>
          <cell r="E222">
            <v>4.1464724242674601E-8</v>
          </cell>
          <cell r="F222">
            <v>7.5970623216563794E-8</v>
          </cell>
          <cell r="G222">
            <v>3.7659013597160995E-9</v>
          </cell>
        </row>
        <row r="223">
          <cell r="A223" t="str">
            <v>TFHGV-ICEDSLExt</v>
          </cell>
          <cell r="B223" t="str">
            <v>VAR_fout</v>
          </cell>
          <cell r="C223" t="str">
            <v>CO2_T</v>
          </cell>
          <cell r="D223">
            <v>1410.0903685512401</v>
          </cell>
          <cell r="E223">
            <v>865.22727521409297</v>
          </cell>
          <cell r="F223">
            <v>841.96244960104298</v>
          </cell>
          <cell r="G223">
            <v>362.54368956908098</v>
          </cell>
        </row>
        <row r="224">
          <cell r="A224" t="str">
            <v>TFHGV-ICEDSLExt</v>
          </cell>
          <cell r="B224" t="str">
            <v>VAR_fout</v>
          </cell>
          <cell r="C224" t="str">
            <v>TFHGV</v>
          </cell>
          <cell r="D224">
            <v>1.5765630187277884</v>
          </cell>
          <cell r="E224">
            <v>0.99148448075439066</v>
          </cell>
          <cell r="F224">
            <v>1.0000174524290062</v>
          </cell>
          <cell r="G224">
            <v>0.43060117111977608</v>
          </cell>
        </row>
        <row r="225">
          <cell r="A225" t="str">
            <v>TFHGV-ICEDSLExt</v>
          </cell>
          <cell r="B225" t="str">
            <v>VAR_fin</v>
          </cell>
          <cell r="C225" t="str">
            <v>TDSL</v>
          </cell>
          <cell r="D225">
            <v>19.237249229894193</v>
          </cell>
          <cell r="E225">
            <v>11.803919170724319</v>
          </cell>
          <cell r="F225">
            <v>11.486527279686817</v>
          </cell>
          <cell r="G225">
            <v>4.9460257785686377</v>
          </cell>
        </row>
        <row r="226">
          <cell r="A226" t="str">
            <v>TFHGV-ICEDSLExt</v>
          </cell>
          <cell r="B226" t="str">
            <v>VAR_cap</v>
          </cell>
          <cell r="C226" t="str">
            <v>-</v>
          </cell>
          <cell r="D226">
            <v>2.966198660671247E-2</v>
          </cell>
          <cell r="E226">
            <v>1.9774661022079303E-2</v>
          </cell>
          <cell r="F226">
            <v>1.9774666666666701E-2</v>
          </cell>
          <cell r="G226">
            <v>9.8873333333333296E-3</v>
          </cell>
        </row>
        <row r="227">
          <cell r="A227" t="str">
            <v>TPSHPGSLEXT</v>
          </cell>
          <cell r="B227" t="str">
            <v>VAR_fout</v>
          </cell>
          <cell r="C227" t="str">
            <v>TPSHP</v>
          </cell>
          <cell r="D227">
            <v>1.5951113482171899</v>
          </cell>
          <cell r="E227">
            <v>0.72185694787251897</v>
          </cell>
          <cell r="F227">
            <v>1.44711689281246</v>
          </cell>
          <cell r="G227">
            <v>1.9058775018224099</v>
          </cell>
          <cell r="H227">
            <v>1.90594065465167</v>
          </cell>
          <cell r="I227">
            <v>0.97264406672249004</v>
          </cell>
          <cell r="J227">
            <v>1.90150442809578E-4</v>
          </cell>
        </row>
        <row r="228">
          <cell r="A228" t="str">
            <v>TPSHPGSLEXT</v>
          </cell>
          <cell r="B228" t="str">
            <v>VAR_fout</v>
          </cell>
          <cell r="C228" t="str">
            <v>CO2_T</v>
          </cell>
          <cell r="D228">
            <v>129.873812963153</v>
          </cell>
          <cell r="E228">
            <v>58.773523452723303</v>
          </cell>
          <cell r="F228">
            <v>117.824118600248</v>
          </cell>
          <cell r="G228">
            <v>155.176363379907</v>
          </cell>
          <cell r="H228">
            <v>155.181505277208</v>
          </cell>
          <cell r="I228">
            <v>79.192586613105206</v>
          </cell>
          <cell r="J228">
            <v>1.5482030813656599E-2</v>
          </cell>
        </row>
        <row r="229">
          <cell r="A229" t="str">
            <v>TPSHPGSLEXT</v>
          </cell>
          <cell r="B229" t="str">
            <v>VAR_fin</v>
          </cell>
          <cell r="C229" t="str">
            <v>TGSL</v>
          </cell>
          <cell r="D229">
            <v>1.759807763728358</v>
          </cell>
          <cell r="E229">
            <v>0.7963892066764664</v>
          </cell>
          <cell r="F229">
            <v>1.5965327723610874</v>
          </cell>
          <cell r="G229">
            <v>2.1026607504052532</v>
          </cell>
          <cell r="H229">
            <v>2.1027304238104074</v>
          </cell>
          <cell r="I229">
            <v>1.0730702793103717</v>
          </cell>
          <cell r="J229">
            <v>2.0978361536120132E-4</v>
          </cell>
        </row>
        <row r="230">
          <cell r="A230" t="str">
            <v>TPSHPGSLEXT</v>
          </cell>
          <cell r="B230" t="str">
            <v>VAR_ncap</v>
          </cell>
          <cell r="C230" t="str">
            <v>-</v>
          </cell>
          <cell r="D230">
            <v>4.6641508034204001E-7</v>
          </cell>
          <cell r="E230">
            <v>2.48691426759564E-6</v>
          </cell>
          <cell r="F230">
            <v>4.3032575853461804E-6</v>
          </cell>
          <cell r="G230">
            <v>0.310774600614387</v>
          </cell>
          <cell r="H230">
            <v>6.5072623477565599E-5</v>
          </cell>
          <cell r="I230">
            <v>8.9588181443921808E-6</v>
          </cell>
          <cell r="J230">
            <v>3.1259659607493599E-6</v>
          </cell>
          <cell r="K230">
            <v>2.7194857983522602E-6</v>
          </cell>
          <cell r="L230">
            <v>2.7242960943125801E-6</v>
          </cell>
          <cell r="M230">
            <v>3.1752054842902601E-6</v>
          </cell>
          <cell r="N230">
            <v>1.79200498402858E-6</v>
          </cell>
          <cell r="O230">
            <v>6.3202251020685401E-6</v>
          </cell>
        </row>
        <row r="231">
          <cell r="A231" t="str">
            <v>TPSHPGSLEXT</v>
          </cell>
          <cell r="B231" t="str">
            <v>VAR_cap</v>
          </cell>
          <cell r="C231" t="str">
            <v>-</v>
          </cell>
          <cell r="D231">
            <v>1.5951118146322703</v>
          </cell>
          <cell r="E231">
            <v>1.5951032854213498</v>
          </cell>
          <cell r="F231">
            <v>1.5951054747341444</v>
          </cell>
          <cell r="G231">
            <v>1.9058783492787721</v>
          </cell>
          <cell r="H231">
            <v>1.9059404707882226</v>
          </cell>
          <cell r="I231">
            <v>0.97260789882597187</v>
          </cell>
          <cell r="J231">
            <v>1.673948507379952E-4</v>
          </cell>
          <cell r="K231">
            <v>1.1254038452457104E-5</v>
          </cell>
          <cell r="L231">
            <v>6.8543268539474983E-6</v>
          </cell>
          <cell r="M231">
            <v>6.671904725829261E-6</v>
          </cell>
          <cell r="N231">
            <v>5.134533102086979E-6</v>
          </cell>
          <cell r="O231">
            <v>1.025633374259069E-5</v>
          </cell>
        </row>
        <row r="232">
          <cell r="A232" t="str">
            <v>T-Bat-Car-STG_S2</v>
          </cell>
          <cell r="B232" t="str">
            <v>VAR_fout</v>
          </cell>
          <cell r="C232" t="str">
            <v>T-ELC-car-BatSTGAUXout_S2</v>
          </cell>
          <cell r="D232">
            <v>6.6197086815738299E-2</v>
          </cell>
          <cell r="E232">
            <v>0.10291112326679089</v>
          </cell>
          <cell r="F232">
            <v>1.0516882696503327</v>
          </cell>
          <cell r="G232">
            <v>5.8306530424670626</v>
          </cell>
          <cell r="H232">
            <v>11.127322965111164</v>
          </cell>
          <cell r="I232">
            <v>11.833109594134084</v>
          </cell>
          <cell r="J232">
            <v>11.39375747058028</v>
          </cell>
          <cell r="K232">
            <v>10.49237738405702</v>
          </cell>
          <cell r="L232">
            <v>10.048683939636033</v>
          </cell>
          <cell r="M232">
            <v>9.5493281674291062</v>
          </cell>
          <cell r="N232">
            <v>9.1874903434425086</v>
          </cell>
          <cell r="O232">
            <v>9.0656508581679223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T-ELC-car-BatSTGOut_S2</v>
          </cell>
          <cell r="D233">
            <v>6.6197086815738285E-2</v>
          </cell>
          <cell r="E233">
            <v>0.10291112326679089</v>
          </cell>
          <cell r="F233">
            <v>1.0516882696503325</v>
          </cell>
          <cell r="G233">
            <v>5.8306530424670617</v>
          </cell>
          <cell r="H233">
            <v>11.127322965111162</v>
          </cell>
          <cell r="I233">
            <v>11.833109594134084</v>
          </cell>
          <cell r="J233">
            <v>11.393757470580278</v>
          </cell>
          <cell r="K233">
            <v>10.492377384057018</v>
          </cell>
          <cell r="L233">
            <v>10.048683939636033</v>
          </cell>
          <cell r="M233">
            <v>9.5493281674291044</v>
          </cell>
          <cell r="N233">
            <v>9.1874903434425068</v>
          </cell>
          <cell r="O233">
            <v>9.0656508581679205</v>
          </cell>
        </row>
        <row r="234">
          <cell r="A234" t="str">
            <v>T-Bat-Car-STG_S2</v>
          </cell>
          <cell r="B234" t="str">
            <v>VAR_fin</v>
          </cell>
          <cell r="C234" t="str">
            <v>T-ELC-car-BatSTGAUXin_S2</v>
          </cell>
          <cell r="D234">
            <v>6.6204181472594367E-2</v>
          </cell>
          <cell r="E234">
            <v>0.10292510071472137</v>
          </cell>
          <cell r="F234">
            <v>1.0518003325379097</v>
          </cell>
          <cell r="G234">
            <v>5.8312409282100921</v>
          </cell>
          <cell r="H234">
            <v>11.128443414101833</v>
          </cell>
          <cell r="I234">
            <v>11.834298435109529</v>
          </cell>
          <cell r="J234">
            <v>11.39490626675317</v>
          </cell>
          <cell r="K234">
            <v>10.493436475557914</v>
          </cell>
          <cell r="L234">
            <v>10.049695035043737</v>
          </cell>
          <cell r="M234">
            <v>9.5502928343480367</v>
          </cell>
          <cell r="N234">
            <v>9.188414891198379</v>
          </cell>
          <cell r="O234">
            <v>9.0665682067453019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T-ELC-car-BatSTGin_S2</v>
          </cell>
          <cell r="D235">
            <v>6.6204181472594367E-2</v>
          </cell>
          <cell r="E235">
            <v>0.10292510071472137</v>
          </cell>
          <cell r="F235">
            <v>1.0518003325379097</v>
          </cell>
          <cell r="G235">
            <v>5.8312409282100921</v>
          </cell>
          <cell r="H235">
            <v>11.128443414101833</v>
          </cell>
          <cell r="I235">
            <v>11.834298435109529</v>
          </cell>
          <cell r="J235">
            <v>11.39490626675317</v>
          </cell>
          <cell r="K235">
            <v>10.493436475557914</v>
          </cell>
          <cell r="L235">
            <v>10.049695035043737</v>
          </cell>
          <cell r="M235">
            <v>9.5502928343480367</v>
          </cell>
          <cell r="N235">
            <v>9.188414891198379</v>
          </cell>
          <cell r="O235">
            <v>9.0665682067453019</v>
          </cell>
        </row>
        <row r="236">
          <cell r="A236" t="str">
            <v>T-Bat-Car-STG_S2</v>
          </cell>
          <cell r="B236" t="str">
            <v>VAR_ncap</v>
          </cell>
          <cell r="C236" t="str">
            <v>-</v>
          </cell>
          <cell r="D236">
            <v>1.0323021432443799E-2</v>
          </cell>
          <cell r="E236">
            <v>2.4110465984053E-2</v>
          </cell>
          <cell r="F236">
            <v>14.995255505551199</v>
          </cell>
          <cell r="G236">
            <v>77.846937630741095</v>
          </cell>
          <cell r="H236">
            <v>169.68190220850599</v>
          </cell>
          <cell r="I236">
            <v>69.918361133899595</v>
          </cell>
          <cell r="J236">
            <v>88.615240290336899</v>
          </cell>
          <cell r="K236">
            <v>120.543757705901</v>
          </cell>
          <cell r="L236">
            <v>73.389983880364198</v>
          </cell>
          <cell r="M236">
            <v>80.232488227309204</v>
          </cell>
          <cell r="N236">
            <v>87.106319229379807</v>
          </cell>
          <cell r="O236">
            <v>60.0819078716072</v>
          </cell>
        </row>
        <row r="237">
          <cell r="A237" t="str">
            <v>T-Bat-Car-STG_S2</v>
          </cell>
          <cell r="B237" t="str">
            <v>VAR_cap</v>
          </cell>
          <cell r="C237" t="str">
            <v>-</v>
          </cell>
          <cell r="D237">
            <v>1.0323021432443799E-2</v>
          </cell>
          <cell r="E237">
            <v>3.3814158775799866E-2</v>
          </cell>
          <cell r="F237">
            <v>14.827363347959119</v>
          </cell>
          <cell r="G237">
            <v>86.835143586768424</v>
          </cell>
          <cell r="H237">
            <v>235.40199081431945</v>
          </cell>
          <cell r="I237">
            <v>245.05545872190771</v>
          </cell>
          <cell r="J237">
            <v>240.54908094775695</v>
          </cell>
          <cell r="K237">
            <v>234.03494227203095</v>
          </cell>
          <cell r="L237">
            <v>230.01639489683217</v>
          </cell>
          <cell r="M237">
            <v>227.61470944800402</v>
          </cell>
          <cell r="N237">
            <v>226.96713751185538</v>
          </cell>
          <cell r="O237">
            <v>227.42065236259464</v>
          </cell>
        </row>
        <row r="238">
          <cell r="A238" t="str">
            <v>T_TW-ICEGSL-S1</v>
          </cell>
          <cell r="B238" t="str">
            <v>VAR_fout</v>
          </cell>
          <cell r="C238" t="str">
            <v>CO2_T</v>
          </cell>
          <cell r="D238">
            <v>3.2664718463681259</v>
          </cell>
          <cell r="E238">
            <v>36.586696132436494</v>
          </cell>
          <cell r="F238">
            <v>37.003530112842483</v>
          </cell>
          <cell r="G238">
            <v>45.860518179660936</v>
          </cell>
          <cell r="H238">
            <v>62.53725105964881</v>
          </cell>
          <cell r="I238">
            <v>65.961558675355093</v>
          </cell>
          <cell r="J238">
            <v>66.875408979471587</v>
          </cell>
          <cell r="K238">
            <v>28.40734219993222</v>
          </cell>
          <cell r="L238">
            <v>10.826348967246107</v>
          </cell>
          <cell r="M238">
            <v>0.23914565626658651</v>
          </cell>
          <cell r="N238">
            <v>0.26486739634592738</v>
          </cell>
          <cell r="O238">
            <v>0.3989276566511929</v>
          </cell>
        </row>
        <row r="239">
          <cell r="A239" t="str">
            <v>T_TW-ICEGSL-S1</v>
          </cell>
          <cell r="B239" t="str">
            <v>VAR_fout</v>
          </cell>
          <cell r="C239" t="str">
            <v>TPTWL</v>
          </cell>
          <cell r="D239">
            <v>8.4445097217938497E-2</v>
          </cell>
          <cell r="E239">
            <v>0.95386053194759413</v>
          </cell>
          <cell r="F239">
            <v>0.96489237041822984</v>
          </cell>
          <cell r="G239">
            <v>1.2134488468895648</v>
          </cell>
          <cell r="H239">
            <v>1.7243873876803124</v>
          </cell>
          <cell r="I239">
            <v>1.8382242421686119</v>
          </cell>
          <cell r="J239">
            <v>1.9045024868136478</v>
          </cell>
          <cell r="K239">
            <v>0.82099998417700204</v>
          </cell>
          <cell r="L239">
            <v>0.31411198546499208</v>
          </cell>
          <cell r="M239">
            <v>7.0910203577984696E-3</v>
          </cell>
          <cell r="N239">
            <v>7.8537077734431443E-3</v>
          </cell>
          <cell r="O239">
            <v>1.1828791619150491E-2</v>
          </cell>
        </row>
        <row r="240">
          <cell r="A240" t="str">
            <v>T_TW-ICEGSL-S1</v>
          </cell>
          <cell r="B240" t="str">
            <v>VAR_fin</v>
          </cell>
          <cell r="C240" t="str">
            <v>TGSL</v>
          </cell>
          <cell r="D240">
            <v>4.4261136129649395E-2</v>
          </cell>
          <cell r="E240">
            <v>0.49575469014141527</v>
          </cell>
          <cell r="F240">
            <v>0.50140284705748672</v>
          </cell>
          <cell r="G240">
            <v>0.62141623549676184</v>
          </cell>
          <cell r="H240">
            <v>0.84738822574049799</v>
          </cell>
          <cell r="I240">
            <v>0.8937880579316404</v>
          </cell>
          <cell r="J240">
            <v>0.90617085338037417</v>
          </cell>
          <cell r="K240">
            <v>0.38492333604244233</v>
          </cell>
          <cell r="L240">
            <v>0.14669849549113947</v>
          </cell>
          <cell r="M240">
            <v>3.240456046972717E-3</v>
          </cell>
          <cell r="N240">
            <v>3.5889891103784294E-3</v>
          </cell>
          <cell r="O240">
            <v>5.4055238028616823E-3</v>
          </cell>
        </row>
        <row r="241">
          <cell r="A241" t="str">
            <v>T_TW-ICEGSL-S1</v>
          </cell>
          <cell r="B241" t="str">
            <v>VAR_ncap</v>
          </cell>
          <cell r="C241" t="str">
            <v>-</v>
          </cell>
          <cell r="E241">
            <v>0.29533650380571402</v>
          </cell>
          <cell r="F241">
            <v>3.85849903608502E-3</v>
          </cell>
          <cell r="G241">
            <v>0.16334347013849199</v>
          </cell>
          <cell r="H241">
            <v>0.51912540325337897</v>
          </cell>
          <cell r="I241">
            <v>0.18437978905747701</v>
          </cell>
          <cell r="J241">
            <v>0.33158302852153998</v>
          </cell>
          <cell r="K241">
            <v>9.6291984491992896E-4</v>
          </cell>
          <cell r="L241">
            <v>1.1616837614260699E-3</v>
          </cell>
          <cell r="M241">
            <v>1.5823069939378499E-3</v>
          </cell>
          <cell r="N241">
            <v>1.85360166055314E-3</v>
          </cell>
          <cell r="O241">
            <v>2.4788441376238199E-3</v>
          </cell>
        </row>
        <row r="242">
          <cell r="A242" t="str">
            <v>T_TW-ICEGSL-S1</v>
          </cell>
          <cell r="B242" t="str">
            <v>VAR_cap</v>
          </cell>
          <cell r="C242" t="str">
            <v>-</v>
          </cell>
          <cell r="D242">
            <v>2.9121792536807328E-2</v>
          </cell>
          <cell r="E242">
            <v>0.3283092325705681</v>
          </cell>
          <cell r="F242">
            <v>0.33216743943129218</v>
          </cell>
          <cell r="G242">
            <v>0.44125574572294241</v>
          </cell>
          <cell r="H242">
            <v>0.6844455726180092</v>
          </cell>
          <cell r="I242">
            <v>0.73780661062728703</v>
          </cell>
          <cell r="J242">
            <v>0.78513485883657042</v>
          </cell>
          <cell r="K242">
            <v>0.39552915294664787</v>
          </cell>
          <cell r="L242">
            <v>0.15127394586615733</v>
          </cell>
          <cell r="M242">
            <v>3.2368657319043E-3</v>
          </cell>
          <cell r="N242">
            <v>3.6414015059350281E-3</v>
          </cell>
          <cell r="O242">
            <v>5.3992209869213282E-3</v>
          </cell>
        </row>
        <row r="243">
          <cell r="A243" t="str">
            <v>TPSHPDSLEXT</v>
          </cell>
          <cell r="B243" t="str">
            <v>VAR_fout</v>
          </cell>
          <cell r="C243" t="str">
            <v>TPSHP</v>
          </cell>
          <cell r="D243">
            <v>17.176521919007701</v>
          </cell>
          <cell r="E243">
            <v>17.176528194641801</v>
          </cell>
          <cell r="F243">
            <v>15.5778872534996</v>
          </cell>
          <cell r="G243">
            <v>14.2457354720834</v>
          </cell>
          <cell r="H243">
            <v>13.712719065851999</v>
          </cell>
          <cell r="I243">
            <v>10.7055386952162</v>
          </cell>
          <cell r="J243">
            <v>4.8118059679570804</v>
          </cell>
          <cell r="K243">
            <v>2.0189660415624</v>
          </cell>
          <cell r="L243">
            <v>2.0189624983783898</v>
          </cell>
          <cell r="M243">
            <v>2.01896295636368</v>
          </cell>
          <cell r="N243">
            <v>2.0189620771718899</v>
          </cell>
          <cell r="O243">
            <v>2.0189614448051998</v>
          </cell>
        </row>
        <row r="244">
          <cell r="A244" t="str">
            <v>TPSHPDSLEXT</v>
          </cell>
          <cell r="B244" t="str">
            <v>VAR_fout</v>
          </cell>
          <cell r="C244" t="str">
            <v>CO2_T</v>
          </cell>
          <cell r="D244">
            <v>1273.9831592043399</v>
          </cell>
          <cell r="E244">
            <v>1273.9836246683101</v>
          </cell>
          <cell r="F244">
            <v>1155.4123768782699</v>
          </cell>
          <cell r="G244">
            <v>1056.6066382642</v>
          </cell>
          <cell r="H244">
            <v>1017.07279501466</v>
          </cell>
          <cell r="I244">
            <v>794.03013440241898</v>
          </cell>
          <cell r="J244">
            <v>356.89179668862602</v>
          </cell>
          <cell r="K244">
            <v>149.746773420387</v>
          </cell>
          <cell r="L244">
            <v>149.74651062231899</v>
          </cell>
          <cell r="M244">
            <v>149.746544591103</v>
          </cell>
          <cell r="N244">
            <v>149.74647938141999</v>
          </cell>
          <cell r="O244">
            <v>149.74643247876301</v>
          </cell>
        </row>
        <row r="245">
          <cell r="A245" t="str">
            <v>TPSHPDSLEXT</v>
          </cell>
          <cell r="B245" t="str">
            <v>VAR_fin</v>
          </cell>
          <cell r="C245" t="str">
            <v>TDSL</v>
          </cell>
          <cell r="D245">
            <v>17.38039780633471</v>
          </cell>
          <cell r="E245">
            <v>17.380404156457143</v>
          </cell>
          <cell r="F245">
            <v>15.762788224805931</v>
          </cell>
          <cell r="G245">
            <v>14.414824532935858</v>
          </cell>
          <cell r="H245">
            <v>13.875481514524616</v>
          </cell>
          <cell r="I245">
            <v>10.832607563470985</v>
          </cell>
          <cell r="J245">
            <v>4.8689194636920599</v>
          </cell>
          <cell r="K245">
            <v>2.0429300603054008</v>
          </cell>
          <cell r="L245">
            <v>2.0429264750657388</v>
          </cell>
          <cell r="M245">
            <v>2.0429269384870681</v>
          </cell>
          <cell r="N245">
            <v>2.0429260488597536</v>
          </cell>
          <cell r="O245">
            <v>2.0429254089872195</v>
          </cell>
        </row>
        <row r="246">
          <cell r="A246" t="str">
            <v>TPSHPDSLEXT</v>
          </cell>
          <cell r="B246" t="str">
            <v>VAR_ncap</v>
          </cell>
          <cell r="C246" t="str">
            <v>-</v>
          </cell>
          <cell r="D246">
            <v>8.0192811475981505E-7</v>
          </cell>
          <cell r="E246">
            <v>7.1712654240714296E-6</v>
          </cell>
          <cell r="F246">
            <v>3.2826075854612001E-6</v>
          </cell>
          <cell r="G246">
            <v>4.58900737812119E-6</v>
          </cell>
          <cell r="H246">
            <v>4.2575180108470399E-6</v>
          </cell>
          <cell r="I246">
            <v>5.0164762390693598</v>
          </cell>
          <cell r="J246">
            <v>2.55323602744435E-6</v>
          </cell>
          <cell r="K246">
            <v>4.8489355207326204E-6</v>
          </cell>
          <cell r="L246">
            <v>5.7196633304990697E-5</v>
          </cell>
          <cell r="M246">
            <v>2.0188645166017198</v>
          </cell>
          <cell r="N246">
            <v>2.9263454406125999E-5</v>
          </cell>
          <cell r="O246">
            <v>1.05404503308512E-5</v>
          </cell>
        </row>
        <row r="247">
          <cell r="A247" t="str">
            <v>TPSHPDSLEXT</v>
          </cell>
          <cell r="B247" t="str">
            <v>VAR_cap</v>
          </cell>
          <cell r="C247" t="str">
            <v>-</v>
          </cell>
          <cell r="D247">
            <v>17.176522720935814</v>
          </cell>
          <cell r="E247">
            <v>17.176528702540121</v>
          </cell>
          <cell r="F247">
            <v>15.577888891448595</v>
          </cell>
          <cell r="G247">
            <v>14.245735969602332</v>
          </cell>
          <cell r="H247">
            <v>13.712793890132353</v>
          </cell>
          <cell r="I247">
            <v>10.705533034023151</v>
          </cell>
          <cell r="J247">
            <v>4.8117915137885054</v>
          </cell>
          <cell r="K247">
            <v>2.3272427652778402</v>
          </cell>
          <cell r="L247">
            <v>2.0189543135043797</v>
          </cell>
          <cell r="M247">
            <v>2.0189219038875716</v>
          </cell>
          <cell r="N247">
            <v>2.0189456908641614</v>
          </cell>
          <cell r="O247">
            <v>2.0189322952406448</v>
          </cell>
        </row>
        <row r="248">
          <cell r="A248" t="str">
            <v>T-Bat-Car-STG_S3</v>
          </cell>
          <cell r="B248" t="str">
            <v>VAR_fout</v>
          </cell>
          <cell r="C248" t="str">
            <v>T-ELC-car-BatSTGAUXout_S3</v>
          </cell>
          <cell r="D248">
            <v>4.6047841997152249E-2</v>
          </cell>
          <cell r="E248">
            <v>9.5256808277220176E-2</v>
          </cell>
          <cell r="F248">
            <v>0.10301104063072979</v>
          </cell>
          <cell r="G248">
            <v>0.10983050750932527</v>
          </cell>
          <cell r="H248">
            <v>0.74195806990354163</v>
          </cell>
          <cell r="I248">
            <v>4.163420000625397</v>
          </cell>
          <cell r="J248">
            <v>3.8403369104667431</v>
          </cell>
          <cell r="K248">
            <v>8.0019486751727076</v>
          </cell>
          <cell r="L248">
            <v>8.5174461956804155</v>
          </cell>
          <cell r="M248">
            <v>9.7482183823706858</v>
          </cell>
          <cell r="N248">
            <v>13.158708323508904</v>
          </cell>
          <cell r="O248">
            <v>10.845807509349502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T-ELC-car-BatSTGOut_S3</v>
          </cell>
          <cell r="D249">
            <v>4.6047841997152249E-2</v>
          </cell>
          <cell r="E249">
            <v>9.5256808277220162E-2</v>
          </cell>
          <cell r="F249">
            <v>0.10301104063072979</v>
          </cell>
          <cell r="G249">
            <v>0.10983050750932524</v>
          </cell>
          <cell r="H249">
            <v>0.74195806990354163</v>
          </cell>
          <cell r="I249">
            <v>4.163420000625397</v>
          </cell>
          <cell r="J249">
            <v>3.8403369104667431</v>
          </cell>
          <cell r="K249">
            <v>8.0019486751727058</v>
          </cell>
          <cell r="L249">
            <v>8.5174461956804155</v>
          </cell>
          <cell r="M249">
            <v>9.7482183823706823</v>
          </cell>
          <cell r="N249">
            <v>13.158708323508904</v>
          </cell>
          <cell r="O249">
            <v>10.845807509349498</v>
          </cell>
        </row>
        <row r="250">
          <cell r="A250" t="str">
            <v>T-Bat-Car-STG_S3</v>
          </cell>
          <cell r="B250" t="str">
            <v>VAR_fin</v>
          </cell>
          <cell r="C250" t="str">
            <v>T-ELC-car-BatSTGAUXin_S3</v>
          </cell>
          <cell r="D250">
            <v>4.6052817612803068E-2</v>
          </cell>
          <cell r="E250">
            <v>9.5270020217066057E-2</v>
          </cell>
          <cell r="F250">
            <v>0.1030282043008313</v>
          </cell>
          <cell r="G250">
            <v>0.109846262604506</v>
          </cell>
          <cell r="H250">
            <v>0.74203885005859194</v>
          </cell>
          <cell r="I250">
            <v>4.1638417512279213</v>
          </cell>
          <cell r="J250">
            <v>3.8407303007002098</v>
          </cell>
          <cell r="K250">
            <v>8.0027579945880696</v>
          </cell>
          <cell r="L250">
            <v>8.5183041370855808</v>
          </cell>
          <cell r="M250">
            <v>9.749202933778836</v>
          </cell>
          <cell r="N250">
            <v>13.160030050445634</v>
          </cell>
          <cell r="O250">
            <v>10.846902878095625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T-ELC-car-BatSTGin_S3</v>
          </cell>
          <cell r="D251">
            <v>4.6052817612803068E-2</v>
          </cell>
          <cell r="E251">
            <v>9.5270020217066057E-2</v>
          </cell>
          <cell r="F251">
            <v>0.1030282043008313</v>
          </cell>
          <cell r="G251">
            <v>0.109846262604506</v>
          </cell>
          <cell r="H251">
            <v>0.74203885005859194</v>
          </cell>
          <cell r="I251">
            <v>4.1638417512279213</v>
          </cell>
          <cell r="J251">
            <v>3.8407303007002098</v>
          </cell>
          <cell r="K251">
            <v>8.0027579945880696</v>
          </cell>
          <cell r="L251">
            <v>8.5183041370855808</v>
          </cell>
          <cell r="M251">
            <v>9.749202933778836</v>
          </cell>
          <cell r="N251">
            <v>13.160030050445634</v>
          </cell>
          <cell r="O251">
            <v>10.846902878095625</v>
          </cell>
        </row>
        <row r="252">
          <cell r="A252" t="str">
            <v>T-Bat-Car-STG_S3</v>
          </cell>
          <cell r="B252" t="str">
            <v>VAR_ncap</v>
          </cell>
          <cell r="C252" t="str">
            <v>-</v>
          </cell>
          <cell r="D252">
            <v>8.9234327702964605E-3</v>
          </cell>
          <cell r="E252">
            <v>0.42860871040180998</v>
          </cell>
          <cell r="F252">
            <v>0.17314671397414799</v>
          </cell>
          <cell r="G252">
            <v>2.5835059515380301E-2</v>
          </cell>
          <cell r="H252">
            <v>8.8400093583048598</v>
          </cell>
          <cell r="I252">
            <v>54.945545282870903</v>
          </cell>
          <cell r="J252">
            <v>5.8103557549112503</v>
          </cell>
          <cell r="K252">
            <v>86.869283970287498</v>
          </cell>
          <cell r="L252">
            <v>53.155369836592797</v>
          </cell>
          <cell r="M252">
            <v>76.308946667179498</v>
          </cell>
          <cell r="N252">
            <v>193.129793720431</v>
          </cell>
          <cell r="O252">
            <v>3.9097751408067302E-2</v>
          </cell>
        </row>
        <row r="253">
          <cell r="A253" t="str">
            <v>T-Bat-Car-STG_S3</v>
          </cell>
          <cell r="B253" t="str">
            <v>VAR_cap</v>
          </cell>
          <cell r="C253" t="str">
            <v>-</v>
          </cell>
          <cell r="D253">
            <v>8.9234327702964605E-3</v>
          </cell>
          <cell r="E253">
            <v>0.43156675646087755</v>
          </cell>
          <cell r="F253">
            <v>0.57740320920627797</v>
          </cell>
          <cell r="G253">
            <v>0.50051142786173997</v>
          </cell>
          <cell r="H253">
            <v>8.889252419446164</v>
          </cell>
          <cell r="I253">
            <v>60.99623049258178</v>
          </cell>
          <cell r="J253">
            <v>55.704458364239557</v>
          </cell>
          <cell r="K253">
            <v>122.88358190364214</v>
          </cell>
          <cell r="L253">
            <v>135.50372240686778</v>
          </cell>
          <cell r="M253">
            <v>182.91610095146882</v>
          </cell>
          <cell r="N253">
            <v>312.74622271899136</v>
          </cell>
          <cell r="O253">
            <v>269.47776180103807</v>
          </cell>
        </row>
        <row r="254">
          <cell r="A254" t="str">
            <v>T_TW-ICEGSL-S2</v>
          </cell>
          <cell r="B254" t="str">
            <v>VAR_fout</v>
          </cell>
          <cell r="C254" t="str">
            <v>CO2_T</v>
          </cell>
          <cell r="D254">
            <v>8.2865232725665408</v>
          </cell>
          <cell r="E254">
            <v>12.025185696747151</v>
          </cell>
          <cell r="F254">
            <v>11.392030157064797</v>
          </cell>
          <cell r="G254">
            <v>7.49774904619676</v>
          </cell>
          <cell r="H254">
            <v>0.73073901053104928</v>
          </cell>
          <cell r="I254">
            <v>2.8993752712992017E-2</v>
          </cell>
          <cell r="J254">
            <v>3.2768810968424725E-2</v>
          </cell>
          <cell r="K254">
            <v>3.3937292274194099E-2</v>
          </cell>
          <cell r="L254">
            <v>3.2293857321828455E-2</v>
          </cell>
          <cell r="M254">
            <v>4.1019506982372403E-2</v>
          </cell>
          <cell r="N254">
            <v>3.974963788783413E-2</v>
          </cell>
          <cell r="O254">
            <v>6.0093492880100102E-2</v>
          </cell>
        </row>
        <row r="255">
          <cell r="A255" t="str">
            <v>T_TW-ICEGSL-S2</v>
          </cell>
          <cell r="B255" t="str">
            <v>VAR_fout</v>
          </cell>
          <cell r="C255" t="str">
            <v>TPTWL</v>
          </cell>
          <cell r="D255">
            <v>0.12382210213053678</v>
          </cell>
          <cell r="E255">
            <v>0.17993722535650811</v>
          </cell>
          <cell r="F255">
            <v>0.17047231947084315</v>
          </cell>
          <cell r="G255">
            <v>0.11222456417792277</v>
          </cell>
          <cell r="H255">
            <v>1.0987854491381817E-2</v>
          </cell>
          <cell r="I255">
            <v>4.6479105510965609E-4</v>
          </cell>
          <cell r="J255">
            <v>5.3573634621164158E-4</v>
          </cell>
          <cell r="K255">
            <v>5.664330351216394E-4</v>
          </cell>
          <cell r="L255">
            <v>5.4730124154344056E-4</v>
          </cell>
          <cell r="M255">
            <v>6.9898680202751771E-4</v>
          </cell>
          <cell r="N255">
            <v>6.7734778677152436E-4</v>
          </cell>
          <cell r="O255">
            <v>1.0240142191122719E-3</v>
          </cell>
        </row>
        <row r="256">
          <cell r="A256" t="str">
            <v>T_TW-ICEGSL-S2</v>
          </cell>
          <cell r="B256" t="str">
            <v>VAR_fin</v>
          </cell>
          <cell r="C256" t="str">
            <v>TGSL</v>
          </cell>
          <cell r="D256">
            <v>0.11228351317840828</v>
          </cell>
          <cell r="E256">
            <v>0.16294289561988007</v>
          </cell>
          <cell r="F256">
            <v>0.1543635522637507</v>
          </cell>
          <cell r="G256">
            <v>0.10159551553112126</v>
          </cell>
          <cell r="H256">
            <v>9.9016126088218408E-3</v>
          </cell>
          <cell r="I256">
            <v>3.9286927795382088E-4</v>
          </cell>
          <cell r="J256">
            <v>4.4402182884044345E-4</v>
          </cell>
          <cell r="K256">
            <v>4.598549088644204E-4</v>
          </cell>
          <cell r="L256">
            <v>4.3758614257220004E-4</v>
          </cell>
          <cell r="M256">
            <v>5.5581987780992527E-4</v>
          </cell>
          <cell r="N256">
            <v>5.3861297950994836E-4</v>
          </cell>
          <cell r="O256">
            <v>8.1427497127506811E-4</v>
          </cell>
        </row>
        <row r="257">
          <cell r="A257" t="str">
            <v>T_TW-ICEGSL-S2</v>
          </cell>
          <cell r="B257" t="str">
            <v>VAR_ncap</v>
          </cell>
          <cell r="C257" t="str">
            <v>-</v>
          </cell>
          <cell r="E257">
            <v>5.3339568272456502E-5</v>
          </cell>
          <cell r="F257">
            <v>5.2971258077427997E-5</v>
          </cell>
          <cell r="G257">
            <v>6.2404877392675096E-5</v>
          </cell>
          <cell r="H257">
            <v>7.4743555297031704E-5</v>
          </cell>
          <cell r="I257">
            <v>7.31165793317895E-5</v>
          </cell>
          <cell r="J257">
            <v>7.9918899998189394E-5</v>
          </cell>
          <cell r="K257">
            <v>8.1276601762974898E-5</v>
          </cell>
          <cell r="L257">
            <v>9.1805235597300301E-5</v>
          </cell>
          <cell r="M257">
            <v>1.1644768267489799E-4</v>
          </cell>
          <cell r="N257">
            <v>1.20878421945054E-4</v>
          </cell>
          <cell r="O257">
            <v>1.8565193469949399E-4</v>
          </cell>
        </row>
        <row r="258">
          <cell r="A258" t="str">
            <v>T_TW-ICEGSL-S2</v>
          </cell>
          <cell r="B258" t="str">
            <v>VAR_cap</v>
          </cell>
          <cell r="C258" t="str">
            <v>-</v>
          </cell>
          <cell r="D258">
            <v>4.2720707791502437E-2</v>
          </cell>
          <cell r="E258">
            <v>6.1942832962527387E-2</v>
          </cell>
          <cell r="F258">
            <v>6.1995678670798381E-2</v>
          </cell>
          <cell r="G258">
            <v>5.3762268587370654E-2</v>
          </cell>
          <cell r="H258">
            <v>5.1748587814125961E-3</v>
          </cell>
          <cell r="I258">
            <v>1.8611736340072284E-4</v>
          </cell>
          <cell r="J258">
            <v>2.159635046496441E-4</v>
          </cell>
          <cell r="K258">
            <v>2.3409168216140296E-4</v>
          </cell>
          <cell r="L258">
            <v>2.3142024584707062E-4</v>
          </cell>
          <cell r="M258">
            <v>2.8922644142501087E-4</v>
          </cell>
          <cell r="N258">
            <v>2.8478237021186266E-4</v>
          </cell>
          <cell r="O258">
            <v>4.2258938166005573E-4</v>
          </cell>
        </row>
        <row r="259">
          <cell r="A259" t="str">
            <v>T-Bat-Car-STG_S4</v>
          </cell>
          <cell r="B259" t="str">
            <v>VAR_fout</v>
          </cell>
          <cell r="C259" t="str">
            <v>T-ELC-car-BatSTGAUXout_S4</v>
          </cell>
          <cell r="D259">
            <v>0.15005450799313397</v>
          </cell>
          <cell r="E259">
            <v>0.97537082588336699</v>
          </cell>
          <cell r="F259">
            <v>2.5708899229209976</v>
          </cell>
          <cell r="G259">
            <v>9.8169492690989255</v>
          </cell>
          <cell r="H259">
            <v>15.537132247553435</v>
          </cell>
          <cell r="I259">
            <v>16.508121324897747</v>
          </cell>
          <cell r="J259">
            <v>16.092057694646787</v>
          </cell>
          <cell r="K259">
            <v>15.556344210502305</v>
          </cell>
          <cell r="L259">
            <v>14.007895100861987</v>
          </cell>
          <cell r="M259">
            <v>11.789954867702289</v>
          </cell>
          <cell r="N259">
            <v>7.5421564083122661</v>
          </cell>
          <cell r="O259">
            <v>10.014747648443052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T-ELC-car-BatSTGOut_S4</v>
          </cell>
          <cell r="D260">
            <v>0.15005450799313397</v>
          </cell>
          <cell r="E260">
            <v>0.97537082588336677</v>
          </cell>
          <cell r="F260">
            <v>2.5708899229209972</v>
          </cell>
          <cell r="G260">
            <v>9.8169492690989255</v>
          </cell>
          <cell r="H260">
            <v>15.537132247553435</v>
          </cell>
          <cell r="I260">
            <v>16.508121324897743</v>
          </cell>
          <cell r="J260">
            <v>16.092057694646783</v>
          </cell>
          <cell r="K260">
            <v>15.556344210502303</v>
          </cell>
          <cell r="L260">
            <v>14.007895100861987</v>
          </cell>
          <cell r="M260">
            <v>11.789954867702289</v>
          </cell>
          <cell r="N260">
            <v>7.5421564083122652</v>
          </cell>
          <cell r="O260">
            <v>10.014747648443052</v>
          </cell>
        </row>
        <row r="261">
          <cell r="A261" t="str">
            <v>T-Bat-Car-STG_S4</v>
          </cell>
          <cell r="B261" t="str">
            <v>VAR_fin</v>
          </cell>
          <cell r="C261" t="str">
            <v>T-ELC-car-BatSTGAUXin_S4</v>
          </cell>
          <cell r="D261">
            <v>0.15006984621771544</v>
          </cell>
          <cell r="E261">
            <v>0.97547206095711814</v>
          </cell>
          <cell r="F261">
            <v>2.5711539123626932</v>
          </cell>
          <cell r="G261">
            <v>9.8179358507905174</v>
          </cell>
          <cell r="H261">
            <v>15.538692763046575</v>
          </cell>
          <cell r="I261">
            <v>16.509777661973317</v>
          </cell>
          <cell r="J261">
            <v>16.093676385878659</v>
          </cell>
          <cell r="K261">
            <v>15.557909049399726</v>
          </cell>
          <cell r="L261">
            <v>14.009301529027949</v>
          </cell>
          <cell r="M261">
            <v>11.791143572984963</v>
          </cell>
          <cell r="N261">
            <v>7.5429164650701415</v>
          </cell>
          <cell r="O261">
            <v>10.015759906704055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T-ELC-car-BatSTGin_S4</v>
          </cell>
          <cell r="D262">
            <v>0.15006984621771544</v>
          </cell>
          <cell r="E262">
            <v>0.97547206095711814</v>
          </cell>
          <cell r="F262">
            <v>2.5711539123626932</v>
          </cell>
          <cell r="G262">
            <v>9.8179358507905174</v>
          </cell>
          <cell r="H262">
            <v>15.538692763046575</v>
          </cell>
          <cell r="I262">
            <v>16.509777661973317</v>
          </cell>
          <cell r="J262">
            <v>16.093676385878659</v>
          </cell>
          <cell r="K262">
            <v>15.557909049399726</v>
          </cell>
          <cell r="L262">
            <v>14.009301529027949</v>
          </cell>
          <cell r="M262">
            <v>11.791143572984963</v>
          </cell>
          <cell r="N262">
            <v>7.5429164650701415</v>
          </cell>
          <cell r="O262">
            <v>10.015759906704055</v>
          </cell>
        </row>
        <row r="263">
          <cell r="A263" t="str">
            <v>T-Bat-Car-STG_S4</v>
          </cell>
          <cell r="B263" t="str">
            <v>VAR_ncap</v>
          </cell>
          <cell r="C263" t="str">
            <v>-</v>
          </cell>
          <cell r="D263">
            <v>2.4170573312926401E-2</v>
          </cell>
          <cell r="E263">
            <v>11.557128881313799</v>
          </cell>
          <cell r="F263">
            <v>26.791116120267102</v>
          </cell>
          <cell r="G263">
            <v>125.335057133793</v>
          </cell>
          <cell r="H263">
            <v>131.00002597192</v>
          </cell>
          <cell r="I263">
            <v>118.986668464375</v>
          </cell>
          <cell r="J263">
            <v>134.30890199721901</v>
          </cell>
          <cell r="K263">
            <v>135.00474203096601</v>
          </cell>
          <cell r="L263">
            <v>137.89919321961801</v>
          </cell>
          <cell r="M263">
            <v>76.581844374038198</v>
          </cell>
          <cell r="N263">
            <v>10.9120917144143</v>
          </cell>
          <cell r="O263">
            <v>177.660364541756</v>
          </cell>
        </row>
        <row r="264">
          <cell r="A264" t="str">
            <v>T-Bat-Car-STG_S4</v>
          </cell>
          <cell r="B264" t="str">
            <v>VAR_cap</v>
          </cell>
          <cell r="C264" t="str">
            <v>-</v>
          </cell>
          <cell r="D264">
            <v>2.4170573312926401E-2</v>
          </cell>
          <cell r="E264">
            <v>11.426734547474268</v>
          </cell>
          <cell r="F264">
            <v>37.200951620816589</v>
          </cell>
          <cell r="G264">
            <v>150.69551346918141</v>
          </cell>
          <cell r="H264">
            <v>244.31057311504665</v>
          </cell>
          <cell r="I264">
            <v>287.58983474748209</v>
          </cell>
          <cell r="J264">
            <v>305.21776543855634</v>
          </cell>
          <cell r="K264">
            <v>314.98272875093841</v>
          </cell>
          <cell r="L264">
            <v>334.21151483819608</v>
          </cell>
          <cell r="M264">
            <v>275.81953604232621</v>
          </cell>
          <cell r="N264">
            <v>173.1933596249672</v>
          </cell>
          <cell r="O264">
            <v>265.15425890407329</v>
          </cell>
        </row>
        <row r="265">
          <cell r="A265" t="str">
            <v>T_TW-ICEGSL-S3</v>
          </cell>
          <cell r="B265" t="str">
            <v>VAR_fout</v>
          </cell>
          <cell r="C265" t="str">
            <v>CO2_T</v>
          </cell>
          <cell r="D265">
            <v>11.879423323441271</v>
          </cell>
          <cell r="E265">
            <v>14.516098185162694</v>
          </cell>
          <cell r="F265">
            <v>14.59208813334763</v>
          </cell>
          <cell r="G265">
            <v>14.532395346798257</v>
          </cell>
          <cell r="H265">
            <v>13.901985288518297</v>
          </cell>
          <cell r="I265">
            <v>4.0098676489508058</v>
          </cell>
          <cell r="J265">
            <v>3.0281837268767799E-2</v>
          </cell>
          <cell r="K265">
            <v>3.3010087829381925E-2</v>
          </cell>
          <cell r="L265">
            <v>3.4396118919362464E-2</v>
          </cell>
          <cell r="M265">
            <v>3.828444725958708E-2</v>
          </cell>
          <cell r="N265">
            <v>4.2011522468143957E-2</v>
          </cell>
          <cell r="O265">
            <v>5.3924573902122588E-2</v>
          </cell>
        </row>
        <row r="266">
          <cell r="A266" t="str">
            <v>T_TW-ICEGSL-S3</v>
          </cell>
          <cell r="B266" t="str">
            <v>VAR_fout</v>
          </cell>
          <cell r="C266" t="str">
            <v>TPTWL</v>
          </cell>
          <cell r="D266">
            <v>0.11741425317267132</v>
          </cell>
          <cell r="E266">
            <v>0.14362143354037979</v>
          </cell>
          <cell r="F266">
            <v>0.14437483670347862</v>
          </cell>
          <cell r="G266">
            <v>0.14378713917188213</v>
          </cell>
          <cell r="H266">
            <v>0.1375625617732664</v>
          </cell>
          <cell r="I266">
            <v>3.9740563520812171E-2</v>
          </cell>
          <cell r="J266">
            <v>3.2355587329906907E-4</v>
          </cell>
          <cell r="K266">
            <v>3.6015992901202094E-4</v>
          </cell>
          <cell r="L266">
            <v>3.8077297258690975E-4</v>
          </cell>
          <cell r="M266">
            <v>4.2938831200582585E-4</v>
          </cell>
          <cell r="N266">
            <v>4.7325457001848634E-4</v>
          </cell>
          <cell r="O266">
            <v>6.0745361120464493E-4</v>
          </cell>
        </row>
        <row r="267">
          <cell r="A267" t="str">
            <v>T_TW-ICEGSL-S3</v>
          </cell>
          <cell r="B267" t="str">
            <v>VAR_fin</v>
          </cell>
          <cell r="C267" t="str">
            <v>TGSL</v>
          </cell>
          <cell r="D267">
            <v>0.16096779571058611</v>
          </cell>
          <cell r="E267">
            <v>0.19669509735992796</v>
          </cell>
          <cell r="F267">
            <v>0.1977247714545752</v>
          </cell>
          <cell r="G267">
            <v>0.19691592610837708</v>
          </cell>
          <cell r="H267">
            <v>0.18837378439726685</v>
          </cell>
          <cell r="I267">
            <v>5.4334249985783296E-2</v>
          </cell>
          <cell r="J267">
            <v>4.1032299822178666E-4</v>
          </cell>
          <cell r="K267">
            <v>4.4729116299975567E-4</v>
          </cell>
          <cell r="L267">
            <v>4.6607207207808199E-4</v>
          </cell>
          <cell r="M267">
            <v>5.1875944796188486E-4</v>
          </cell>
          <cell r="N267">
            <v>5.6926182206157229E-4</v>
          </cell>
          <cell r="O267">
            <v>7.3068528322659334E-4</v>
          </cell>
        </row>
        <row r="268">
          <cell r="A268" t="str">
            <v>T_TW-ICEGSL-S3</v>
          </cell>
          <cell r="B268" t="str">
            <v>VAR_ncap</v>
          </cell>
          <cell r="C268" t="str">
            <v>-</v>
          </cell>
          <cell r="E268">
            <v>2.4347553754296099E-5</v>
          </cell>
          <cell r="F268">
            <v>3.06867884565913E-5</v>
          </cell>
          <cell r="G268">
            <v>2.7893430097595301E-5</v>
          </cell>
          <cell r="H268">
            <v>3.81307271920607E-5</v>
          </cell>
          <cell r="I268">
            <v>3.2098000933573799E-5</v>
          </cell>
          <cell r="J268">
            <v>3.5472128637450703E-5</v>
          </cell>
          <cell r="K268">
            <v>3.9372481737361003E-5</v>
          </cell>
          <cell r="L268">
            <v>4.3717515956944197E-5</v>
          </cell>
          <cell r="M268">
            <v>5.5458806860048403E-5</v>
          </cell>
          <cell r="N268">
            <v>5.7199604166020299E-5</v>
          </cell>
          <cell r="O268">
            <v>8.9443507059834906E-5</v>
          </cell>
        </row>
        <row r="269">
          <cell r="A269" t="str">
            <v>T_TW-ICEGSL-S3</v>
          </cell>
          <cell r="B269" t="str">
            <v>VAR_cap</v>
          </cell>
          <cell r="C269" t="str">
            <v>-</v>
          </cell>
          <cell r="D269">
            <v>5.3235577569045685E-2</v>
          </cell>
          <cell r="E269">
            <v>6.9085462535065006E-2</v>
          </cell>
          <cell r="F269">
            <v>6.9116216480858347E-2</v>
          </cell>
          <cell r="G269">
            <v>6.9144257231407019E-2</v>
          </cell>
          <cell r="H269">
            <v>6.6053809421072834E-2</v>
          </cell>
          <cell r="I269">
            <v>1.9037337314981313E-2</v>
          </cell>
          <cell r="J269">
            <v>1.3004325226908701E-4</v>
          </cell>
          <cell r="K269">
            <v>1.4485571433287811E-4</v>
          </cell>
          <cell r="L269">
            <v>1.578019881760275E-4</v>
          </cell>
          <cell r="M269">
            <v>1.7376449844891092E-4</v>
          </cell>
          <cell r="N269">
            <v>1.9558720640652717E-4</v>
          </cell>
          <cell r="O269">
            <v>2.4550795953191807E-4</v>
          </cell>
        </row>
        <row r="270">
          <cell r="A270" t="str">
            <v>T_C-ICEGSLEXT</v>
          </cell>
          <cell r="B270" t="str">
            <v>VAR_fout</v>
          </cell>
          <cell r="C270" t="str">
            <v>CO2_T</v>
          </cell>
          <cell r="D270">
            <v>4722.2884064868704</v>
          </cell>
          <cell r="E270">
            <v>4014.1169599836098</v>
          </cell>
          <cell r="F270">
            <v>3604.9626754200499</v>
          </cell>
          <cell r="G270">
            <v>1313.9386417763501</v>
          </cell>
        </row>
        <row r="271">
          <cell r="A271" t="str">
            <v>T_C-ICEGSLEXT</v>
          </cell>
          <cell r="B271" t="str">
            <v>VAR_fout</v>
          </cell>
          <cell r="C271" t="str">
            <v>TPCAR</v>
          </cell>
          <cell r="D271">
            <v>18.302988732174349</v>
          </cell>
          <cell r="E271">
            <v>15.912250621872891</v>
          </cell>
          <cell r="F271">
            <v>14.76726879780993</v>
          </cell>
          <cell r="G271">
            <v>5.6721044697678495</v>
          </cell>
        </row>
        <row r="272">
          <cell r="A272" t="str">
            <v>T_C-ICEGSLEXT</v>
          </cell>
          <cell r="B272" t="str">
            <v>VAR_fin</v>
          </cell>
          <cell r="C272" t="str">
            <v>TGSL</v>
          </cell>
          <cell r="D272">
            <v>63.987647784374893</v>
          </cell>
          <cell r="E272">
            <v>54.391828726065164</v>
          </cell>
          <cell r="F272">
            <v>48.847732729269055</v>
          </cell>
          <cell r="G272">
            <v>17.804046636535844</v>
          </cell>
        </row>
        <row r="273">
          <cell r="A273" t="str">
            <v>T_C-ICEGSLEXT</v>
          </cell>
          <cell r="B273" t="str">
            <v>VAR_cap</v>
          </cell>
          <cell r="C273" t="str">
            <v>-</v>
          </cell>
          <cell r="D273">
            <v>2.4923293720133151</v>
          </cell>
          <cell r="E273">
            <v>2.1592869581561773</v>
          </cell>
          <cell r="F273">
            <v>1.6628846666666701</v>
          </cell>
          <cell r="G273">
            <v>0.83144233333333339</v>
          </cell>
        </row>
        <row r="274">
          <cell r="A274" t="str">
            <v>T_TW-ICEGSL-S4</v>
          </cell>
          <cell r="B274" t="str">
            <v>VAR_fout</v>
          </cell>
          <cell r="C274" t="str">
            <v>CO2_T</v>
          </cell>
          <cell r="D274">
            <v>7.7539284791575795</v>
          </cell>
          <cell r="E274">
            <v>9.2776266061605028</v>
          </cell>
          <cell r="F274">
            <v>9.3395458108873299</v>
          </cell>
          <cell r="G274">
            <v>9.2924665075020894</v>
          </cell>
          <cell r="H274">
            <v>9.3130439073442073</v>
          </cell>
          <cell r="I274">
            <v>8.9524994966976443</v>
          </cell>
          <cell r="J274">
            <v>1.9921119285378568</v>
          </cell>
          <cell r="K274">
            <v>2.476917273166716E-2</v>
          </cell>
          <cell r="L274">
            <v>2.5639216122415411E-2</v>
          </cell>
          <cell r="M274">
            <v>2.9582805473388037E-2</v>
          </cell>
          <cell r="N274">
            <v>3.1214627912151651E-2</v>
          </cell>
          <cell r="O274">
            <v>3.9868027271294987E-2</v>
          </cell>
        </row>
        <row r="275">
          <cell r="A275" t="str">
            <v>T_TW-ICEGSL-S4</v>
          </cell>
          <cell r="B275" t="str">
            <v>VAR_fout</v>
          </cell>
          <cell r="C275" t="str">
            <v>TPTWL</v>
          </cell>
          <cell r="D275">
            <v>7.1004305941698931E-2</v>
          </cell>
          <cell r="E275">
            <v>8.5034130471896216E-2</v>
          </cell>
          <cell r="F275">
            <v>8.5602435413449515E-2</v>
          </cell>
          <cell r="G275">
            <v>8.5172513959324139E-2</v>
          </cell>
          <cell r="H275">
            <v>8.5363951964464613E-2</v>
          </cell>
          <cell r="I275">
            <v>8.2066217997295576E-2</v>
          </cell>
          <cell r="J275">
            <v>1.8297069471793222E-2</v>
          </cell>
          <cell r="K275">
            <v>2.4921050007629329E-4</v>
          </cell>
          <cell r="L275">
            <v>2.6222249133991645E-4</v>
          </cell>
          <cell r="M275">
            <v>3.0628038955075816E-4</v>
          </cell>
          <cell r="N275">
            <v>3.256636075477748E-4</v>
          </cell>
          <cell r="O275">
            <v>4.1717285614825607E-4</v>
          </cell>
        </row>
        <row r="276">
          <cell r="A276" t="str">
            <v>T_TW-ICEGSL-S4</v>
          </cell>
          <cell r="B276" t="str">
            <v>VAR_fin</v>
          </cell>
          <cell r="C276" t="str">
            <v>TGSL</v>
          </cell>
          <cell r="D276">
            <v>0.10506678156040083</v>
          </cell>
          <cell r="E276">
            <v>0.12571309764445121</v>
          </cell>
          <cell r="F276">
            <v>0.12655211125863605</v>
          </cell>
          <cell r="G276">
            <v>0.1259141803184565</v>
          </cell>
          <cell r="H276">
            <v>0.12619300687458262</v>
          </cell>
          <cell r="I276">
            <v>0.12130758125606569</v>
          </cell>
          <cell r="J276">
            <v>2.6993386565553661E-2</v>
          </cell>
          <cell r="K276">
            <v>3.3562564677055751E-4</v>
          </cell>
          <cell r="L276">
            <v>3.4741485260725497E-4</v>
          </cell>
          <cell r="M276">
            <v>4.008510226746345E-4</v>
          </cell>
          <cell r="N276">
            <v>4.2296243783403301E-4</v>
          </cell>
          <cell r="O276">
            <v>5.4021717169776393E-4</v>
          </cell>
        </row>
        <row r="277">
          <cell r="A277" t="str">
            <v>T_TW-ICEGSL-S4</v>
          </cell>
          <cell r="B277" t="str">
            <v>VAR_ncap</v>
          </cell>
          <cell r="C277" t="str">
            <v>-</v>
          </cell>
          <cell r="E277">
            <v>1.4204840584997001E-5</v>
          </cell>
          <cell r="F277">
            <v>1.41454273191345E-5</v>
          </cell>
          <cell r="G277">
            <v>1.4945861398940199E-5</v>
          </cell>
          <cell r="H277">
            <v>1.7302147206606901E-5</v>
          </cell>
          <cell r="I277">
            <v>1.8523377440425599E-5</v>
          </cell>
          <cell r="J277">
            <v>2.09802124709748E-5</v>
          </cell>
          <cell r="K277">
            <v>2.5269849205562002E-5</v>
          </cell>
          <cell r="L277">
            <v>2.4719206551236301E-5</v>
          </cell>
          <cell r="M277">
            <v>3.1498337509403701E-5</v>
          </cell>
          <cell r="N277">
            <v>3.2357839137117101E-5</v>
          </cell>
          <cell r="O277">
            <v>5.1157590946485402E-5</v>
          </cell>
        </row>
        <row r="278">
          <cell r="A278" t="str">
            <v>T_TW-ICEGSL-S4</v>
          </cell>
          <cell r="B278" t="str">
            <v>VAR_cap</v>
          </cell>
          <cell r="C278" t="str">
            <v>-</v>
          </cell>
          <cell r="D278">
            <v>3.2744567398573982E-2</v>
          </cell>
          <cell r="E278">
            <v>4.0889274419710901E-2</v>
          </cell>
          <cell r="F278">
            <v>4.0903539027791258E-2</v>
          </cell>
          <cell r="G278">
            <v>4.0918654346656001E-2</v>
          </cell>
          <cell r="H278">
            <v>4.093580472899578E-2</v>
          </cell>
          <cell r="I278">
            <v>3.9401037037208077E-2</v>
          </cell>
          <cell r="J278">
            <v>8.7309594328657935E-3</v>
          </cell>
          <cell r="K278">
            <v>9.6838353794660557E-5</v>
          </cell>
          <cell r="L278">
            <v>1.0665053436206018E-4</v>
          </cell>
          <cell r="M278">
            <v>1.2078707407110494E-4</v>
          </cell>
          <cell r="N278">
            <v>1.3143314782744259E-4</v>
          </cell>
          <cell r="O278">
            <v>1.6481155596221239E-4</v>
          </cell>
        </row>
        <row r="279">
          <cell r="A279" t="str">
            <v>T_C-ICEDSLEXT</v>
          </cell>
          <cell r="B279" t="str">
            <v>VAR_fout</v>
          </cell>
          <cell r="C279" t="str">
            <v>CO2_T</v>
          </cell>
          <cell r="D279">
            <v>3821.2851013230502</v>
          </cell>
          <cell r="E279">
            <v>3569.77754203014</v>
          </cell>
          <cell r="F279">
            <v>2582.9154951108699</v>
          </cell>
          <cell r="G279">
            <v>838.06975253318399</v>
          </cell>
        </row>
        <row r="280">
          <cell r="A280" t="str">
            <v>T_C-ICEDSLEXT</v>
          </cell>
          <cell r="B280" t="str">
            <v>VAR_fout</v>
          </cell>
          <cell r="C280" t="str">
            <v>TPCAR</v>
          </cell>
          <cell r="D280">
            <v>17.673756398953383</v>
          </cell>
          <cell r="E280">
            <v>17.23595114320981</v>
          </cell>
          <cell r="F280">
            <v>13.258423389706643</v>
          </cell>
          <cell r="G280">
            <v>4.7276893309872419</v>
          </cell>
        </row>
        <row r="281">
          <cell r="A281" t="str">
            <v>T_C-ICEDSLEXT</v>
          </cell>
          <cell r="B281" t="str">
            <v>VAR_fin</v>
          </cell>
          <cell r="C281" t="str">
            <v>TDSL</v>
          </cell>
          <cell r="D281">
            <v>52.132129622415412</v>
          </cell>
          <cell r="E281">
            <v>48.700921446522976</v>
          </cell>
          <cell r="F281">
            <v>35.237592020612169</v>
          </cell>
          <cell r="G281">
            <v>11.433420907683287</v>
          </cell>
        </row>
        <row r="282">
          <cell r="A282" t="str">
            <v>T_C-ICEDSLEXT</v>
          </cell>
          <cell r="B282" t="str">
            <v>VAR_cap</v>
          </cell>
          <cell r="C282" t="str">
            <v>-</v>
          </cell>
          <cell r="D282">
            <v>1.0585551069214341</v>
          </cell>
          <cell r="E282">
            <v>0.91828359999999998</v>
          </cell>
          <cell r="F282">
            <v>0.706372</v>
          </cell>
          <cell r="G282">
            <v>0.353186</v>
          </cell>
        </row>
        <row r="283">
          <cell r="A283" t="str">
            <v>T-Plg-ELC-GSL_S1</v>
          </cell>
          <cell r="B283" t="str">
            <v>VAR_fout</v>
          </cell>
          <cell r="C283" t="str">
            <v>T-PEVmix-ELC_GSL_S1</v>
          </cell>
          <cell r="E283">
            <v>5.0521740264216279E-5</v>
          </cell>
          <cell r="F283">
            <v>7.5839012124078546E-5</v>
          </cell>
          <cell r="G283">
            <v>1.3595048545742767E-4</v>
          </cell>
          <cell r="H283">
            <v>1.452164947010861E-4</v>
          </cell>
          <cell r="I283">
            <v>1.0419072846332488E-4</v>
          </cell>
          <cell r="J283">
            <v>1.4589044020002433E-4</v>
          </cell>
          <cell r="K283">
            <v>9.9909628170876652E-5</v>
          </cell>
          <cell r="L283">
            <v>7.220365578581399E-4</v>
          </cell>
          <cell r="M283">
            <v>1.2408643104447825E-3</v>
          </cell>
          <cell r="N283">
            <v>1.5266545927902205E-3</v>
          </cell>
          <cell r="O283">
            <v>1.9220402519046506E-3</v>
          </cell>
        </row>
        <row r="284">
          <cell r="A284" t="str">
            <v>T-Plg-ELC-GSL_S1</v>
          </cell>
          <cell r="B284" t="str">
            <v>VAR_fin</v>
          </cell>
          <cell r="C284" t="str">
            <v>T-ELC-car-PlgSTGOut_S1</v>
          </cell>
          <cell r="E284">
            <v>2.7737699674170054E-5</v>
          </cell>
          <cell r="F284">
            <v>4.1637515471203605E-5</v>
          </cell>
          <cell r="G284">
            <v>7.4640218576291998E-5</v>
          </cell>
          <cell r="H284">
            <v>7.7873809929365632E-5</v>
          </cell>
          <cell r="I284">
            <v>5.4623460040164039E-5</v>
          </cell>
          <cell r="J284">
            <v>7.2982512455131186E-5</v>
          </cell>
          <cell r="K284">
            <v>4.7735705345315646E-5</v>
          </cell>
          <cell r="L284">
            <v>3.3580633240962344E-4</v>
          </cell>
          <cell r="M284">
            <v>5.3770244177537066E-4</v>
          </cell>
          <cell r="N284">
            <v>6.6079730374815919E-4</v>
          </cell>
          <cell r="O284">
            <v>7.9437584161190218E-4</v>
          </cell>
        </row>
        <row r="285">
          <cell r="A285" t="str">
            <v>T-Plg-ELC-GSL_S2</v>
          </cell>
          <cell r="B285" t="str">
            <v>VAR_fout</v>
          </cell>
          <cell r="C285" t="str">
            <v>T-PEVmix-ELC_GSL_S2</v>
          </cell>
          <cell r="D285">
            <v>1.1161386644099791E-3</v>
          </cell>
          <cell r="E285">
            <v>7.7446132496606832E-4</v>
          </cell>
          <cell r="F285">
            <v>1.4248181328553192E-3</v>
          </cell>
          <cell r="G285">
            <v>1.8670438775942712E-3</v>
          </cell>
          <cell r="H285">
            <v>2.6203524732412017E-3</v>
          </cell>
          <cell r="I285">
            <v>3.679058133517337E-4</v>
          </cell>
          <cell r="J285">
            <v>4.9535184528370847E-4</v>
          </cell>
          <cell r="K285">
            <v>5.1559446076936003E-4</v>
          </cell>
          <cell r="L285">
            <v>3.1016541970691515E-3</v>
          </cell>
          <cell r="M285">
            <v>3.2570634580751097E-3</v>
          </cell>
          <cell r="N285">
            <v>2.684452891459411E-3</v>
          </cell>
          <cell r="O285">
            <v>1.3150824386224337E-3</v>
          </cell>
        </row>
        <row r="286">
          <cell r="A286" t="str">
            <v>T-Plg-ELC-GSL_S2</v>
          </cell>
          <cell r="B286" t="str">
            <v>VAR_fin</v>
          </cell>
          <cell r="C286" t="str">
            <v>T-ELC-car-PlgSTGOut_S2</v>
          </cell>
          <cell r="D286">
            <v>7.4253956044816071E-4</v>
          </cell>
          <cell r="E286">
            <v>5.1523004279078566E-4</v>
          </cell>
          <cell r="F286">
            <v>9.4789640734131784E-4</v>
          </cell>
          <cell r="G286">
            <v>1.2420983023100826E-3</v>
          </cell>
          <cell r="H286">
            <v>1.6816557478241726E-3</v>
          </cell>
          <cell r="I286">
            <v>2.3313487771715449E-4</v>
          </cell>
          <cell r="J286">
            <v>2.9881042784239481E-4</v>
          </cell>
          <cell r="K286">
            <v>2.9709836031630531E-4</v>
          </cell>
          <cell r="L286">
            <v>1.7169300434412573E-3</v>
          </cell>
          <cell r="M286">
            <v>1.6929543021581134E-3</v>
          </cell>
          <cell r="N286">
            <v>1.3948230251341169E-3</v>
          </cell>
          <cell r="O286">
            <v>6.5403133655040724E-4</v>
          </cell>
        </row>
        <row r="287">
          <cell r="A287" t="str">
            <v>T-Plg-ELC-DSL_S1</v>
          </cell>
          <cell r="B287" t="str">
            <v>VAR_fout</v>
          </cell>
          <cell r="C287" t="str">
            <v>T-PEVmix-ELC_DSL_S1</v>
          </cell>
          <cell r="E287">
            <v>3.4436491444628855E-5</v>
          </cell>
          <cell r="F287">
            <v>6.1114698792798729E-5</v>
          </cell>
          <cell r="G287">
            <v>1.3631371609138218E-4</v>
          </cell>
          <cell r="H287">
            <v>1.6146345214943739E-4</v>
          </cell>
          <cell r="I287">
            <v>1.1289869125517693E-4</v>
          </cell>
          <cell r="J287">
            <v>7.9020592210812715E-4</v>
          </cell>
          <cell r="K287">
            <v>8.4788653791806172E-4</v>
          </cell>
          <cell r="L287">
            <v>2.9287838558496224E-3</v>
          </cell>
          <cell r="M287">
            <v>1.4154700474384017E-4</v>
          </cell>
          <cell r="N287">
            <v>8.7375750809000864E-5</v>
          </cell>
          <cell r="O287">
            <v>8.3178637556649248E-5</v>
          </cell>
        </row>
        <row r="288">
          <cell r="A288" t="str">
            <v>T-Plg-ELC-DSL_S1</v>
          </cell>
          <cell r="B288" t="str">
            <v>VAR_fin</v>
          </cell>
          <cell r="C288" t="str">
            <v>T-ELC-car-PlgSTGOut_S1</v>
          </cell>
          <cell r="E288">
            <v>1.8906495550783434E-5</v>
          </cell>
          <cell r="F288">
            <v>3.3553498987300029E-5</v>
          </cell>
          <cell r="G288">
            <v>7.4839641283910529E-5</v>
          </cell>
          <cell r="H288">
            <v>8.6584343864772143E-5</v>
          </cell>
          <cell r="I288">
            <v>5.9186975820483715E-5</v>
          </cell>
          <cell r="J288">
            <v>3.9444493593631844E-4</v>
          </cell>
          <cell r="K288">
            <v>4.0454305649811662E-4</v>
          </cell>
          <cell r="L288">
            <v>1.3501837012672654E-3</v>
          </cell>
          <cell r="M288">
            <v>6.1435879514709364E-5</v>
          </cell>
          <cell r="N288">
            <v>3.7925288538834515E-5</v>
          </cell>
          <cell r="O288">
            <v>3.4377584001020401E-5</v>
          </cell>
        </row>
        <row r="289">
          <cell r="A289" t="str">
            <v>T_TRM_ELC</v>
          </cell>
          <cell r="B289" t="str">
            <v>VAR_fout</v>
          </cell>
          <cell r="C289" t="str">
            <v>TPTRM</v>
          </cell>
          <cell r="D289">
            <v>3.3477999999999994E-2</v>
          </cell>
          <cell r="E289">
            <v>3.4238693943285006E-2</v>
          </cell>
          <cell r="F289">
            <v>3.537973485821249E-2</v>
          </cell>
          <cell r="G289">
            <v>3.7281469716424979E-2</v>
          </cell>
          <cell r="H289">
            <v>3.8200039755124107E-2</v>
          </cell>
          <cell r="I289">
            <v>3.9061076358642186E-2</v>
          </cell>
          <cell r="J289">
            <v>3.9708612294883733E-2</v>
          </cell>
          <cell r="K289">
            <v>4.0356148231125301E-2</v>
          </cell>
          <cell r="L289">
            <v>4.2371906290567779E-2</v>
          </cell>
          <cell r="M289">
            <v>4.3525301587149907E-2</v>
          </cell>
          <cell r="N289">
            <v>4.4673212327442917E-2</v>
          </cell>
          <cell r="O289">
            <v>4.5811892235102694E-2</v>
          </cell>
        </row>
        <row r="290">
          <cell r="A290" t="str">
            <v>T_TRM_ELC</v>
          </cell>
          <cell r="B290" t="str">
            <v>VAR_fin</v>
          </cell>
          <cell r="C290" t="str">
            <v>TELC</v>
          </cell>
          <cell r="D290">
            <v>0.58772895164057959</v>
          </cell>
          <cell r="E290">
            <v>0.61504030570008339</v>
          </cell>
          <cell r="F290">
            <v>0.65847123751882963</v>
          </cell>
          <cell r="G290">
            <v>0.73826743502205472</v>
          </cell>
          <cell r="H290">
            <v>0.7564574460789345</v>
          </cell>
          <cell r="I290">
            <v>0.77350814954032066</v>
          </cell>
          <cell r="J290">
            <v>0.78633099956125296</v>
          </cell>
          <cell r="K290">
            <v>0.7991538495821856</v>
          </cell>
          <cell r="L290">
            <v>0.83907095970389334</v>
          </cell>
          <cell r="M290">
            <v>0.86191110505360957</v>
          </cell>
          <cell r="N290">
            <v>0.88464264231103162</v>
          </cell>
          <cell r="O290">
            <v>0.90719138572521052</v>
          </cell>
        </row>
        <row r="291">
          <cell r="A291" t="str">
            <v>T-Plg-ELC-GSL_S3</v>
          </cell>
          <cell r="B291" t="str">
            <v>VAR_fout</v>
          </cell>
          <cell r="C291" t="str">
            <v>T-PEVmix-ELC_GSL_S3</v>
          </cell>
          <cell r="E291">
            <v>2.4884192193525844E-2</v>
          </cell>
          <cell r="F291">
            <v>0.23064371419023427</v>
          </cell>
          <cell r="G291">
            <v>1.0455294536470456</v>
          </cell>
          <cell r="H291">
            <v>3.0003804043393374</v>
          </cell>
          <cell r="I291">
            <v>2.9628191960706673</v>
          </cell>
          <cell r="J291">
            <v>3.4197867375498237</v>
          </cell>
          <cell r="K291">
            <v>1.7932593671466317</v>
          </cell>
          <cell r="L291">
            <v>1.1389109800773372</v>
          </cell>
          <cell r="M291">
            <v>5.8026414110091398E-3</v>
          </cell>
          <cell r="N291">
            <v>5.2119793062670762E-3</v>
          </cell>
          <cell r="O291">
            <v>2.8141579281928948E-3</v>
          </cell>
        </row>
        <row r="292">
          <cell r="A292" t="str">
            <v>T-Plg-ELC-GSL_S3</v>
          </cell>
          <cell r="B292" t="str">
            <v>VAR_fin</v>
          </cell>
          <cell r="C292" t="str">
            <v>T-ELC-car-PlgSTGOut_S3</v>
          </cell>
          <cell r="E292">
            <v>1.7759643644348792E-2</v>
          </cell>
          <cell r="F292">
            <v>0.16460852500139805</v>
          </cell>
          <cell r="G292">
            <v>0.74618578622267506</v>
          </cell>
          <cell r="H292">
            <v>2.0403901476896147</v>
          </cell>
          <cell r="I292">
            <v>1.9240937206887425</v>
          </cell>
          <cell r="J292">
            <v>2.1130109760605622</v>
          </cell>
          <cell r="K292">
            <v>1.0585066309198716</v>
          </cell>
          <cell r="L292">
            <v>0.63866488094762897</v>
          </cell>
          <cell r="M292">
            <v>3.2183532191261163E-3</v>
          </cell>
          <cell r="N292">
            <v>2.887587919199389E-3</v>
          </cell>
          <cell r="O292">
            <v>1.4998753427995298E-3</v>
          </cell>
        </row>
        <row r="293">
          <cell r="A293" t="str">
            <v>T-Plg-ELC-DSL_S2</v>
          </cell>
          <cell r="B293" t="str">
            <v>VAR_fout</v>
          </cell>
          <cell r="C293" t="str">
            <v>T-PEVmix-ELC_DSL_S2</v>
          </cell>
          <cell r="E293">
            <v>3.7962994015102481E-5</v>
          </cell>
          <cell r="F293">
            <v>1.5481027739610269E-4</v>
          </cell>
          <cell r="G293">
            <v>3.1015809478936537E-4</v>
          </cell>
          <cell r="H293">
            <v>5.7471925611897782E-4</v>
          </cell>
          <cell r="I293">
            <v>4.4561996751863023E-4</v>
          </cell>
          <cell r="J293">
            <v>4.588849316601527E-3</v>
          </cell>
          <cell r="K293">
            <v>5.5418101748939321E-3</v>
          </cell>
          <cell r="L293">
            <v>3.7636825560149762E-3</v>
          </cell>
          <cell r="M293">
            <v>2.5981342557142127E-4</v>
          </cell>
          <cell r="N293">
            <v>2.3138413734627669E-4</v>
          </cell>
          <cell r="O293">
            <v>1.4591662883903464E-4</v>
          </cell>
        </row>
        <row r="294">
          <cell r="A294" t="str">
            <v>T-Plg-ELC-DSL_S2</v>
          </cell>
          <cell r="B294" t="str">
            <v>VAR_fin</v>
          </cell>
          <cell r="C294" t="str">
            <v>T-ELC-car-PlgSTGOut_S2</v>
          </cell>
          <cell r="E294">
            <v>2.5255844805064437E-5</v>
          </cell>
          <cell r="F294">
            <v>1.0299146422933666E-4</v>
          </cell>
          <cell r="G294">
            <v>2.0634054057797516E-4</v>
          </cell>
          <cell r="H294">
            <v>3.7256960680534518E-4</v>
          </cell>
          <cell r="I294">
            <v>2.8228484295416372E-4</v>
          </cell>
          <cell r="J294">
            <v>2.716101891232866E-3</v>
          </cell>
          <cell r="K294">
            <v>3.1602942983832154E-3</v>
          </cell>
          <cell r="L294">
            <v>2.0774714947476985E-3</v>
          </cell>
          <cell r="M294">
            <v>1.3581221832365906E-4</v>
          </cell>
          <cell r="N294">
            <v>1.2093957393660815E-4</v>
          </cell>
          <cell r="O294">
            <v>7.2568870955718842E-5</v>
          </cell>
        </row>
        <row r="295">
          <cell r="A295" t="str">
            <v>T_TW-ICEGSLEXT</v>
          </cell>
          <cell r="B295" t="str">
            <v>VAR_fout</v>
          </cell>
          <cell r="C295" t="str">
            <v>CO2_T</v>
          </cell>
          <cell r="D295">
            <v>146.65646506179201</v>
          </cell>
          <cell r="E295">
            <v>52.664663756711803</v>
          </cell>
          <cell r="F295">
            <v>51.112995448656797</v>
          </cell>
          <cell r="G295">
            <v>33.438532056972697</v>
          </cell>
        </row>
        <row r="296">
          <cell r="A296" t="str">
            <v>T_TW-ICEGSLEXT</v>
          </cell>
          <cell r="B296" t="str">
            <v>VAR_fout</v>
          </cell>
          <cell r="C296" t="str">
            <v>TPTWL</v>
          </cell>
          <cell r="D296">
            <v>1.5324708445666109</v>
          </cell>
          <cell r="E296">
            <v>0.56178376618054526</v>
          </cell>
          <cell r="F296">
            <v>0.56193001574548795</v>
          </cell>
          <cell r="G296">
            <v>0.38582593875549237</v>
          </cell>
        </row>
        <row r="297">
          <cell r="A297" t="str">
            <v>T_TW-ICEGSLEXT</v>
          </cell>
          <cell r="B297" t="str">
            <v>VAR_fin</v>
          </cell>
          <cell r="C297" t="str">
            <v>TGSL</v>
          </cell>
          <cell r="D297">
            <v>1.9872149737370131</v>
          </cell>
          <cell r="E297">
            <v>0.7136133300367451</v>
          </cell>
          <cell r="F297">
            <v>0.69258801420944138</v>
          </cell>
          <cell r="G297">
            <v>0.45309664033838321</v>
          </cell>
        </row>
        <row r="298">
          <cell r="A298" t="str">
            <v>T_TW-ICEGSLEXT</v>
          </cell>
          <cell r="B298" t="str">
            <v>VAR_cap</v>
          </cell>
          <cell r="C298" t="str">
            <v>-</v>
          </cell>
          <cell r="D298">
            <v>0.55724947951339654</v>
          </cell>
          <cell r="E298">
            <v>0.27073358215136301</v>
          </cell>
          <cell r="F298">
            <v>0.270685787302412</v>
          </cell>
          <cell r="G298">
            <v>0.18593246504864555</v>
          </cell>
        </row>
        <row r="299">
          <cell r="A299" t="str">
            <v>T-Plg-ELC-GSL_S4</v>
          </cell>
          <cell r="B299" t="str">
            <v>VAR_fout</v>
          </cell>
          <cell r="C299" t="str">
            <v>T-PEVmix-ELC_GSL_S4</v>
          </cell>
          <cell r="E299">
            <v>4.4237247379242273E-4</v>
          </cell>
          <cell r="F299">
            <v>1.1808057162760155E-3</v>
          </cell>
          <cell r="G299">
            <v>1.1255847965502001E-2</v>
          </cell>
          <cell r="H299">
            <v>7.9247701331378213E-3</v>
          </cell>
          <cell r="I299">
            <v>1.1051092761476694E-3</v>
          </cell>
          <cell r="J299">
            <v>8.6239208659168968E-4</v>
          </cell>
          <cell r="K299">
            <v>6.9381476762198741E-4</v>
          </cell>
          <cell r="L299">
            <v>0.5476236514797036</v>
          </cell>
          <cell r="M299">
            <v>1.55042965152663</v>
          </cell>
          <cell r="N299">
            <v>1.4903443112002512</v>
          </cell>
          <cell r="O299">
            <v>1.2838178290032884</v>
          </cell>
        </row>
        <row r="300">
          <cell r="A300" t="str">
            <v>T-Plg-ELC-GSL_S4</v>
          </cell>
          <cell r="B300" t="str">
            <v>VAR_fin</v>
          </cell>
          <cell r="C300" t="str">
            <v>T-ELC-car-PlgSTGOut_S4</v>
          </cell>
          <cell r="E300">
            <v>3.3027671338974301E-4</v>
          </cell>
          <cell r="F300">
            <v>8.8159335001133487E-4</v>
          </cell>
          <cell r="G300">
            <v>8.4036523353056419E-3</v>
          </cell>
          <cell r="H300">
            <v>5.6858769209800538E-3</v>
          </cell>
          <cell r="I300">
            <v>7.8467286412967714E-4</v>
          </cell>
          <cell r="J300">
            <v>5.8676251301809253E-4</v>
          </cell>
          <cell r="K300">
            <v>4.5251026170035192E-4</v>
          </cell>
          <cell r="L300">
            <v>0.32718821756793887</v>
          </cell>
          <cell r="M300">
            <v>0.88473304288243337</v>
          </cell>
          <cell r="N300">
            <v>0.8495244391733725</v>
          </cell>
          <cell r="O300">
            <v>0.73032437492194668</v>
          </cell>
        </row>
        <row r="301">
          <cell r="A301" t="str">
            <v>T-Plg-ELC-DSL_S3</v>
          </cell>
          <cell r="B301" t="str">
            <v>VAR_fout</v>
          </cell>
          <cell r="C301" t="str">
            <v>T-PEVmix-ELC_DSL_S3</v>
          </cell>
          <cell r="E301">
            <v>7.4619587822245426E-2</v>
          </cell>
          <cell r="F301">
            <v>0.18859694334131491</v>
          </cell>
          <cell r="G301">
            <v>1.6352691817626852</v>
          </cell>
          <cell r="H301">
            <v>2.4250769427491212</v>
          </cell>
          <cell r="I301">
            <v>2.1500297111035245</v>
          </cell>
          <cell r="J301">
            <v>2.3129382882223153</v>
          </cell>
          <cell r="K301">
            <v>1.1614863647111684</v>
          </cell>
          <cell r="L301">
            <v>0.78806633396514203</v>
          </cell>
          <cell r="M301">
            <v>4.4439889368968073E-4</v>
          </cell>
          <cell r="N301">
            <v>3.8203083405310393E-4</v>
          </cell>
          <cell r="O301">
            <v>2.0222500190347623E-4</v>
          </cell>
        </row>
        <row r="302">
          <cell r="A302" t="str">
            <v>T-Plg-ELC-DSL_S3</v>
          </cell>
          <cell r="B302" t="str">
            <v>VAR_fin</v>
          </cell>
          <cell r="C302" t="str">
            <v>T-ELC-car-PlgSTGOut_S3</v>
          </cell>
          <cell r="E302">
            <v>5.325538712709562E-2</v>
          </cell>
          <cell r="F302">
            <v>0.13460008989267558</v>
          </cell>
          <cell r="G302">
            <v>1.1670781878242751</v>
          </cell>
          <cell r="H302">
            <v>1.6491889115602689</v>
          </cell>
          <cell r="I302">
            <v>1.3963237642079049</v>
          </cell>
          <cell r="J302">
            <v>1.4292373037762343</v>
          </cell>
          <cell r="K302">
            <v>0.68674521777292374</v>
          </cell>
          <cell r="L302">
            <v>0.44268530675107165</v>
          </cell>
          <cell r="M302">
            <v>2.4884115685866974E-4</v>
          </cell>
          <cell r="N302">
            <v>2.1388830370963941E-4</v>
          </cell>
          <cell r="O302">
            <v>1.0778083597013443E-4</v>
          </cell>
        </row>
        <row r="303">
          <cell r="A303" t="str">
            <v>T-Plg-ELC-DSL_S4</v>
          </cell>
          <cell r="B303" t="str">
            <v>VAR_fout</v>
          </cell>
          <cell r="C303" t="str">
            <v>T-PEVmix-ELC_DSL_S4</v>
          </cell>
          <cell r="E303">
            <v>1.0697732123054667E-4</v>
          </cell>
          <cell r="F303">
            <v>3.7463489659129225E-4</v>
          </cell>
          <cell r="G303">
            <v>2.7415600218071083E-3</v>
          </cell>
          <cell r="H303">
            <v>6.9974806167011549E-3</v>
          </cell>
          <cell r="I303">
            <v>4.7070389716395034E-3</v>
          </cell>
          <cell r="J303">
            <v>6.4027409494062784E-2</v>
          </cell>
          <cell r="K303">
            <v>7.9629668206869314E-2</v>
          </cell>
          <cell r="L303">
            <v>0.384008223937992</v>
          </cell>
          <cell r="M303">
            <v>1.0886026878927053</v>
          </cell>
          <cell r="N303">
            <v>1.0462358772477687</v>
          </cell>
          <cell r="O303">
            <v>0.90005206860901388</v>
          </cell>
        </row>
        <row r="304">
          <cell r="A304" t="str">
            <v>T-Plg-ELC-DSL_S4</v>
          </cell>
          <cell r="B304" t="str">
            <v>VAR_fin</v>
          </cell>
          <cell r="C304" t="str">
            <v>T-ELC-car-PlgSTGOut_S4</v>
          </cell>
          <cell r="E304">
            <v>7.986961250180053E-5</v>
          </cell>
          <cell r="F304">
            <v>2.7970362013378418E-4</v>
          </cell>
          <cell r="G304">
            <v>2.0468575402095312E-3</v>
          </cell>
          <cell r="H304">
            <v>5.0243498649152479E-3</v>
          </cell>
          <cell r="I304">
            <v>3.2912019741889557E-3</v>
          </cell>
          <cell r="J304">
            <v>4.1962845826014256E-2</v>
          </cell>
          <cell r="K304">
            <v>5.0370243319638505E-2</v>
          </cell>
          <cell r="L304">
            <v>0.22983748684963223</v>
          </cell>
          <cell r="M304">
            <v>0.62199190453492181</v>
          </cell>
          <cell r="N304">
            <v>0.59688315781418133</v>
          </cell>
          <cell r="O304">
            <v>0.51201186769186102</v>
          </cell>
        </row>
        <row r="305">
          <cell r="A305" t="str">
            <v>TFLGV-ICENGA</v>
          </cell>
          <cell r="B305" t="str">
            <v>VAR_fout</v>
          </cell>
          <cell r="C305" t="str">
            <v>CO2_T</v>
          </cell>
          <cell r="D305">
            <v>1.435289435194357</v>
          </cell>
          <cell r="E305">
            <v>1.2611398736982877</v>
          </cell>
          <cell r="F305">
            <v>1.7699749104989098</v>
          </cell>
        </row>
        <row r="306">
          <cell r="A306" t="str">
            <v>TFLGV-ICENGA</v>
          </cell>
          <cell r="B306" t="str">
            <v>VAR_fout</v>
          </cell>
          <cell r="C306" t="str">
            <v>TFLGV</v>
          </cell>
          <cell r="D306">
            <v>8.1581680339500463E-3</v>
          </cell>
          <cell r="E306">
            <v>7.1683040031239095E-3</v>
          </cell>
          <cell r="F306">
            <v>1.0060516284487548E-2</v>
          </cell>
        </row>
        <row r="307">
          <cell r="A307" t="str">
            <v>TFLGV-ICENGA</v>
          </cell>
          <cell r="B307" t="str">
            <v>VAR_fin</v>
          </cell>
          <cell r="C307" t="str">
            <v>TNGA</v>
          </cell>
          <cell r="D307">
            <v>2.5448394241034674E-2</v>
          </cell>
          <cell r="E307">
            <v>2.236063605848029E-2</v>
          </cell>
          <cell r="F307">
            <v>3.1382533874094093E-2</v>
          </cell>
        </row>
        <row r="308">
          <cell r="A308" t="str">
            <v>TFLGV-ICENGA</v>
          </cell>
          <cell r="B308" t="str">
            <v>VAR_ncap</v>
          </cell>
          <cell r="C308" t="str">
            <v>-</v>
          </cell>
          <cell r="E308">
            <v>1.28984598362807E-6</v>
          </cell>
          <cell r="F308">
            <v>8.5083136248114904E-7</v>
          </cell>
        </row>
        <row r="309">
          <cell r="A309" t="str">
            <v>TFLGV-ICENGA</v>
          </cell>
          <cell r="B309" t="str">
            <v>VAR_cap</v>
          </cell>
          <cell r="C309" t="str">
            <v>-</v>
          </cell>
          <cell r="D309">
            <v>5.8292965667721655E-4</v>
          </cell>
          <cell r="E309">
            <v>7.1019573512011718E-4</v>
          </cell>
          <cell r="F309">
            <v>7.110299478621326E-4</v>
          </cell>
          <cell r="G309">
            <v>3.1045551096261018E-10</v>
          </cell>
          <cell r="H309">
            <v>1.9585908379410209E-9</v>
          </cell>
        </row>
        <row r="310">
          <cell r="A310" t="str">
            <v>TFLGV-BEVELC</v>
          </cell>
          <cell r="B310" t="str">
            <v>VAR_fout</v>
          </cell>
          <cell r="C310" t="str">
            <v>TFLGV</v>
          </cell>
          <cell r="D310">
            <v>2.4121626045494185E-2</v>
          </cell>
          <cell r="E310">
            <v>5.3428903130235156E-2</v>
          </cell>
          <cell r="F310">
            <v>7.9400416996283266E-2</v>
          </cell>
          <cell r="G310">
            <v>1.1448507344942576</v>
          </cell>
          <cell r="H310">
            <v>3.2236036935235921</v>
          </cell>
          <cell r="I310">
            <v>5.0138403097101287</v>
          </cell>
          <cell r="J310">
            <v>5.2231016868487936</v>
          </cell>
          <cell r="K310">
            <v>5.4321899413622141</v>
          </cell>
          <cell r="L310">
            <v>5.6865672355657662</v>
          </cell>
          <cell r="M310">
            <v>6.043866849667225</v>
          </cell>
          <cell r="N310">
            <v>6.4405381005931552</v>
          </cell>
          <cell r="O310">
            <v>6.876568826139712</v>
          </cell>
        </row>
        <row r="311">
          <cell r="A311" t="str">
            <v>TFLGV-BEVELC</v>
          </cell>
          <cell r="B311" t="str">
            <v>VAR_fin</v>
          </cell>
          <cell r="C311" t="str">
            <v>T-ELC-LGV_BatSTGout</v>
          </cell>
          <cell r="D311">
            <v>3.5402301389460863E-2</v>
          </cell>
          <cell r="E311">
            <v>7.841536586121757E-2</v>
          </cell>
          <cell r="F311">
            <v>0.11653267021260248</v>
          </cell>
          <cell r="G311">
            <v>1.6802495267968185</v>
          </cell>
          <cell r="H311">
            <v>4.7311482776103846</v>
          </cell>
          <cell r="I311">
            <v>7.358603662465061</v>
          </cell>
          <cell r="J311">
            <v>7.6657278309877119</v>
          </cell>
          <cell r="K311">
            <v>7.9725979146760775</v>
          </cell>
          <cell r="L311">
            <v>8.3459368271957075</v>
          </cell>
          <cell r="M311">
            <v>8.8703305227492795</v>
          </cell>
          <cell r="N311">
            <v>9.4525083225098925</v>
          </cell>
          <cell r="O311">
            <v>10.092452376519812</v>
          </cell>
        </row>
        <row r="312">
          <cell r="A312" t="str">
            <v>TFLGV-BEVELC</v>
          </cell>
          <cell r="B312" t="str">
            <v>VAR_ncap</v>
          </cell>
          <cell r="C312" t="str">
            <v>-</v>
          </cell>
          <cell r="E312">
            <v>1.14773630222907E-3</v>
          </cell>
          <cell r="F312">
            <v>1.8122795566179199E-3</v>
          </cell>
          <cell r="G312">
            <v>7.6195951707195203E-2</v>
          </cell>
          <cell r="H312">
            <v>0.240659157025639</v>
          </cell>
          <cell r="I312">
            <v>0.214092967176889</v>
          </cell>
          <cell r="J312">
            <v>0.163416070484635</v>
          </cell>
          <cell r="K312">
            <v>0.30173384514632601</v>
          </cell>
          <cell r="L312">
            <v>0.18151391600694</v>
          </cell>
          <cell r="M312">
            <v>0.237064493490282</v>
          </cell>
          <cell r="N312">
            <v>0.31983996420201699</v>
          </cell>
          <cell r="O312">
            <v>0.124430168022389</v>
          </cell>
        </row>
        <row r="313">
          <cell r="A313" t="str">
            <v>TFLGV-BEVELC</v>
          </cell>
          <cell r="B313" t="str">
            <v>VAR_cap</v>
          </cell>
          <cell r="C313" t="str">
            <v>-</v>
          </cell>
          <cell r="D313">
            <v>1.699E-3</v>
          </cell>
          <cell r="E313">
            <v>3.7397363022290703E-3</v>
          </cell>
          <cell r="F313">
            <v>5.5520158588469905E-3</v>
          </cell>
          <cell r="G313">
            <v>8.0785912545006389E-2</v>
          </cell>
          <cell r="H313">
            <v>0.31778361083069212</v>
          </cell>
          <cell r="I313">
            <v>0.47075303378780536</v>
          </cell>
          <cell r="J313">
            <v>0.50229344730546166</v>
          </cell>
          <cell r="K313">
            <v>0.53828346620911527</v>
          </cell>
          <cell r="L313">
            <v>0.55675404260426142</v>
          </cell>
          <cell r="M313">
            <v>0.57316985596533043</v>
          </cell>
          <cell r="N313">
            <v>0.58905453902495319</v>
          </cell>
          <cell r="O313">
            <v>0.60425611333621332</v>
          </cell>
        </row>
        <row r="314">
          <cell r="A314" t="str">
            <v>T_B_c-BEVELC-S1</v>
          </cell>
          <cell r="B314" t="str">
            <v>VAR_fout</v>
          </cell>
          <cell r="C314" t="str">
            <v>TPBSc</v>
          </cell>
          <cell r="D314">
            <v>1.3791886024472515E-4</v>
          </cell>
          <cell r="E314">
            <v>4.5755906385370733E-4</v>
          </cell>
          <cell r="F314">
            <v>6.3832017362168555E-4</v>
          </cell>
          <cell r="G314">
            <v>6.3099169890818985E-2</v>
          </cell>
          <cell r="H314">
            <v>6.483107274004539E-2</v>
          </cell>
          <cell r="I314">
            <v>6.4864309829817376E-2</v>
          </cell>
          <cell r="J314">
            <v>6.4703528122218121E-2</v>
          </cell>
          <cell r="K314">
            <v>6.4858058845590427E-2</v>
          </cell>
          <cell r="L314">
            <v>6.7246211194499944E-2</v>
          </cell>
          <cell r="M314">
            <v>6.923734500522781E-2</v>
          </cell>
          <cell r="N314">
            <v>7.1144595298877247E-2</v>
          </cell>
          <cell r="O314">
            <v>7.2975462170011621E-2</v>
          </cell>
        </row>
        <row r="315">
          <cell r="A315" t="str">
            <v>T_B_c-BEVELC-S1</v>
          </cell>
          <cell r="B315" t="str">
            <v>VAR_fin</v>
          </cell>
          <cell r="C315" t="str">
            <v>T-ELC-Bus_c_BatSTGout_S1</v>
          </cell>
          <cell r="D315">
            <v>3.6419680640307854E-4</v>
          </cell>
          <cell r="E315">
            <v>1.1869202135846963E-3</v>
          </cell>
          <cell r="F315">
            <v>1.6241644475898285E-3</v>
          </cell>
          <cell r="G315">
            <v>0.14105723626207312</v>
          </cell>
          <cell r="H315">
            <v>0.13773009132235456</v>
          </cell>
          <cell r="I315">
            <v>0.13759197814020885</v>
          </cell>
          <cell r="J315">
            <v>0.13129236027929977</v>
          </cell>
          <cell r="K315">
            <v>0.12222997117861839</v>
          </cell>
          <cell r="L315">
            <v>0.12515204609413727</v>
          </cell>
          <cell r="M315">
            <v>0.12766005457188362</v>
          </cell>
          <cell r="N315">
            <v>0.13117664921529659</v>
          </cell>
          <cell r="O315">
            <v>0.13455240784187625</v>
          </cell>
        </row>
        <row r="316">
          <cell r="A316" t="str">
            <v>T_B_c-BEVELC-S1</v>
          </cell>
          <cell r="B316" t="str">
            <v>VAR_ncap</v>
          </cell>
          <cell r="C316" t="str">
            <v>-</v>
          </cell>
          <cell r="E316">
            <v>3.4027981642109599E-6</v>
          </cell>
          <cell r="F316">
            <v>4.0642064365657096E-6</v>
          </cell>
          <cell r="G316">
            <v>1.4038095844605999E-3</v>
          </cell>
          <cell r="H316">
            <v>1.38779655075592E-3</v>
          </cell>
          <cell r="I316">
            <v>2.09909695705362E-5</v>
          </cell>
          <cell r="J316">
            <v>6.6548543729525302E-4</v>
          </cell>
          <cell r="K316">
            <v>7.3671942084981999E-4</v>
          </cell>
          <cell r="L316">
            <v>4.25206563627717E-4</v>
          </cell>
          <cell r="M316">
            <v>7.0191177754798904E-4</v>
          </cell>
          <cell r="N316">
            <v>7.68755620334348E-4</v>
          </cell>
          <cell r="O316">
            <v>3.4341050214638799E-4</v>
          </cell>
        </row>
        <row r="317">
          <cell r="A317" t="str">
            <v>T_B_c-BEVELC-S1</v>
          </cell>
          <cell r="B317" t="str">
            <v>VAR_cap</v>
          </cell>
          <cell r="C317" t="str">
            <v>-</v>
          </cell>
          <cell r="D317">
            <v>3.3713942307692301E-6</v>
          </cell>
          <cell r="E317">
            <v>1.014558662574942E-5</v>
          </cell>
          <cell r="F317">
            <v>1.4209793062315131E-5</v>
          </cell>
          <cell r="G317">
            <v>1.4044621977048757E-3</v>
          </cell>
          <cell r="H317">
            <v>1.4103721673212498E-3</v>
          </cell>
          <cell r="I317">
            <v>1.4095142469513849E-3</v>
          </cell>
          <cell r="J317">
            <v>1.4060425648194143E-3</v>
          </cell>
          <cell r="K317">
            <v>1.4093644705671887E-3</v>
          </cell>
          <cell r="L317">
            <v>1.4612564172695258E-3</v>
          </cell>
          <cell r="M317">
            <v>1.5045148749848161E-3</v>
          </cell>
          <cell r="N317">
            <v>1.5459685436771682E-3</v>
          </cell>
          <cell r="O317">
            <v>1.5857466706589033E-3</v>
          </cell>
        </row>
        <row r="318">
          <cell r="A318" t="str">
            <v>T_B_c-BEVELC-S2</v>
          </cell>
          <cell r="B318" t="str">
            <v>VAR_fout</v>
          </cell>
          <cell r="C318" t="str">
            <v>TPBSc</v>
          </cell>
          <cell r="D318">
            <v>1.6088853146003999E-4</v>
          </cell>
          <cell r="E318">
            <v>1.9443091574393559E-4</v>
          </cell>
          <cell r="F318">
            <v>2.3526752976506176E-4</v>
          </cell>
          <cell r="G318">
            <v>5.7398882624316132E-2</v>
          </cell>
          <cell r="H318">
            <v>5.7502186610593344E-2</v>
          </cell>
          <cell r="I318">
            <v>5.7540403213873062E-2</v>
          </cell>
          <cell r="J318">
            <v>5.7679504401262779E-2</v>
          </cell>
          <cell r="K318">
            <v>5.782145818463149E-2</v>
          </cell>
          <cell r="L318">
            <v>5.9658873693875604E-2</v>
          </cell>
          <cell r="M318">
            <v>6.1425101706256598E-2</v>
          </cell>
          <cell r="N318">
            <v>6.3124911291611074E-2</v>
          </cell>
          <cell r="O318">
            <v>6.4759996845984297E-2</v>
          </cell>
        </row>
        <row r="319">
          <cell r="A319" t="str">
            <v>T_B_c-BEVELC-S2</v>
          </cell>
          <cell r="B319" t="str">
            <v>VAR_fin</v>
          </cell>
          <cell r="C319" t="str">
            <v>T-ELC-Bus_c_BatSTGout_S2</v>
          </cell>
          <cell r="D319">
            <v>5.84665016686245E-4</v>
          </cell>
          <cell r="E319">
            <v>6.9748165301155359E-4</v>
          </cell>
          <cell r="F319">
            <v>8.3636897333615786E-4</v>
          </cell>
          <cell r="G319">
            <v>0.17697690131724608</v>
          </cell>
          <cell r="H319">
            <v>0.17646735380527401</v>
          </cell>
          <cell r="I319">
            <v>0.16450263758407496</v>
          </cell>
          <cell r="J319">
            <v>0.15959968294203739</v>
          </cell>
          <cell r="K319">
            <v>0.15233561925357492</v>
          </cell>
          <cell r="L319">
            <v>0.15273927776329013</v>
          </cell>
          <cell r="M319">
            <v>0.15653054797309052</v>
          </cell>
          <cell r="N319">
            <v>0.16086219934125354</v>
          </cell>
          <cell r="O319">
            <v>0.16502891344834406</v>
          </cell>
        </row>
        <row r="320">
          <cell r="A320" t="str">
            <v>T_B_c-BEVELC-S2</v>
          </cell>
          <cell r="B320" t="str">
            <v>VAR_ncap</v>
          </cell>
          <cell r="C320" t="str">
            <v>-</v>
          </cell>
          <cell r="E320">
            <v>3.8531655781024399E-7</v>
          </cell>
          <cell r="F320">
            <v>7.0866306705475703E-7</v>
          </cell>
          <cell r="G320">
            <v>1.24647611707068E-3</v>
          </cell>
          <cell r="H320">
            <v>1.15726948495864E-4</v>
          </cell>
          <cell r="I320">
            <v>8.9659855668914798E-4</v>
          </cell>
          <cell r="J320">
            <v>2.9679776136543002E-4</v>
          </cell>
          <cell r="K320">
            <v>6.5338579328142604E-4</v>
          </cell>
          <cell r="L320">
            <v>5.0949130563332197E-4</v>
          </cell>
          <cell r="M320">
            <v>4.9052136546572501E-4</v>
          </cell>
          <cell r="N320">
            <v>7.9093464989140997E-4</v>
          </cell>
          <cell r="O320">
            <v>2.85280653781445E-4</v>
          </cell>
        </row>
        <row r="321">
          <cell r="A321" t="str">
            <v>T_B_c-BEVELC-S2</v>
          </cell>
          <cell r="B321" t="str">
            <v>VAR_cap</v>
          </cell>
          <cell r="C321" t="str">
            <v>-</v>
          </cell>
          <cell r="D321">
            <v>4.1034973301414401E-6</v>
          </cell>
          <cell r="E321">
            <v>4.7279950959460468E-6</v>
          </cell>
          <cell r="F321">
            <v>5.4392988409546E-6</v>
          </cell>
          <cell r="G321">
            <v>1.2474132971350843E-3</v>
          </cell>
          <cell r="H321">
            <v>1.249555073933098E-3</v>
          </cell>
          <cell r="I321">
            <v>1.2503643181172904E-3</v>
          </cell>
          <cell r="J321">
            <v>1.25340201338952E-3</v>
          </cell>
          <cell r="K321">
            <v>1.2564548073809071E-3</v>
          </cell>
          <cell r="L321">
            <v>1.29637989547013E-3</v>
          </cell>
          <cell r="M321">
            <v>1.3347622193941393E-3</v>
          </cell>
          <cell r="N321">
            <v>1.3716947780541924E-3</v>
          </cell>
          <cell r="O321">
            <v>1.4072322402766898E-3</v>
          </cell>
        </row>
        <row r="322">
          <cell r="A322" t="str">
            <v>T_B_c-BEVELC-S3</v>
          </cell>
          <cell r="B322" t="str">
            <v>VAR_fout</v>
          </cell>
          <cell r="C322" t="str">
            <v>TPBSc</v>
          </cell>
          <cell r="D322">
            <v>3.8763475574986829E-5</v>
          </cell>
          <cell r="E322">
            <v>4.9973727636849703E-5</v>
          </cell>
          <cell r="F322">
            <v>6.2868420015011834E-5</v>
          </cell>
          <cell r="G322">
            <v>1.2275607637984732E-2</v>
          </cell>
          <cell r="H322">
            <v>1.2298503471096303E-2</v>
          </cell>
          <cell r="I322">
            <v>1.2306626960070703E-2</v>
          </cell>
          <cell r="J322">
            <v>1.233703327226995E-2</v>
          </cell>
          <cell r="K322">
            <v>1.2367668974097194E-2</v>
          </cell>
          <cell r="L322">
            <v>1.275995522464949E-2</v>
          </cell>
          <cell r="M322">
            <v>1.3137766041369377E-2</v>
          </cell>
          <cell r="N322">
            <v>1.3501315857347989E-2</v>
          </cell>
          <cell r="O322">
            <v>1.3851041861540557E-2</v>
          </cell>
        </row>
        <row r="323">
          <cell r="A323" t="str">
            <v>T_B_c-BEVELC-S3</v>
          </cell>
          <cell r="B323" t="str">
            <v>VAR_fin</v>
          </cell>
          <cell r="C323" t="str">
            <v>T-ELC-Bus_c_BatSTGout_S3</v>
          </cell>
          <cell r="D323">
            <v>2.1185653014650372E-4</v>
          </cell>
          <cell r="E323">
            <v>2.7136735471099729E-4</v>
          </cell>
          <cell r="F323">
            <v>3.3711612982180065E-4</v>
          </cell>
          <cell r="G323">
            <v>5.6849697281037809E-2</v>
          </cell>
          <cell r="H323">
            <v>5.6286465489042467E-2</v>
          </cell>
          <cell r="I323">
            <v>5.2060191505691071E-2</v>
          </cell>
          <cell r="J323">
            <v>5.0975277238949311E-2</v>
          </cell>
          <cell r="K323">
            <v>4.7845564126316215E-2</v>
          </cell>
          <cell r="L323">
            <v>4.8777968556658037E-2</v>
          </cell>
          <cell r="M323">
            <v>5.0116826099617207E-2</v>
          </cell>
          <cell r="N323">
            <v>5.1503664839824256E-2</v>
          </cell>
          <cell r="O323">
            <v>5.2837769685308691E-2</v>
          </cell>
        </row>
        <row r="324">
          <cell r="A324" t="str">
            <v>T_B_c-BEVELC-S3</v>
          </cell>
          <cell r="B324" t="str">
            <v>VAR_ncap</v>
          </cell>
          <cell r="C324" t="str">
            <v>-</v>
          </cell>
          <cell r="E324">
            <v>1.64617833067295E-7</v>
          </cell>
          <cell r="F324">
            <v>2.5589426092323398E-7</v>
          </cell>
          <cell r="G324">
            <v>2.7483987654539598E-4</v>
          </cell>
          <cell r="H324">
            <v>5.9967491608693102E-5</v>
          </cell>
          <cell r="I324">
            <v>2.0746737548457301E-4</v>
          </cell>
          <cell r="J324">
            <v>8.2501181669638793E-5</v>
          </cell>
          <cell r="K324">
            <v>1.8625186808343501E-4</v>
          </cell>
          <cell r="L324">
            <v>7.8348219689721699E-5</v>
          </cell>
          <cell r="M324">
            <v>2.26006313623591E-4</v>
          </cell>
          <cell r="N324">
            <v>6.7379898692695802E-5</v>
          </cell>
          <cell r="O324">
            <v>2.33611018161716E-4</v>
          </cell>
        </row>
        <row r="325">
          <cell r="A325" t="str">
            <v>T_B_c-BEVELC-S3</v>
          </cell>
          <cell r="B325" t="str">
            <v>VAR_cap</v>
          </cell>
          <cell r="C325" t="str">
            <v>-</v>
          </cell>
          <cell r="D325">
            <v>9.7469439105142024E-7</v>
          </cell>
          <cell r="E325">
            <v>1.2658193228299053E-6</v>
          </cell>
          <cell r="F325">
            <v>1.5224673688168892E-6</v>
          </cell>
          <cell r="G325">
            <v>2.7565694236640452E-4</v>
          </cell>
          <cell r="H325">
            <v>2.6760273432279173E-4</v>
          </cell>
          <cell r="I325">
            <v>2.6743486709326599E-4</v>
          </cell>
          <cell r="J325">
            <v>2.6811110324326802E-4</v>
          </cell>
          <cell r="K325">
            <v>2.6875304975307302E-4</v>
          </cell>
          <cell r="L325">
            <v>2.7727673076848698E-4</v>
          </cell>
          <cell r="M325">
            <v>2.8548688146619203E-4</v>
          </cell>
          <cell r="N325">
            <v>2.9338621231628697E-4</v>
          </cell>
          <cell r="O325">
            <v>3.0099091685441103E-4</v>
          </cell>
        </row>
        <row r="326">
          <cell r="A326" t="str">
            <v>T_B_c-BEVELC-S4</v>
          </cell>
          <cell r="B326" t="str">
            <v>VAR_fout</v>
          </cell>
          <cell r="C326" t="str">
            <v>TPBSc</v>
          </cell>
          <cell r="E326">
            <v>3.3428418173188227E-6</v>
          </cell>
          <cell r="F326">
            <v>5.1945840123539778E-6</v>
          </cell>
          <cell r="G326">
            <v>1.3778267583374476E-6</v>
          </cell>
          <cell r="H326">
            <v>3.3766002819211027E-6</v>
          </cell>
          <cell r="I326">
            <v>1.2929134674461083E-5</v>
          </cell>
          <cell r="J326">
            <v>1.6646943681042082E-5</v>
          </cell>
          <cell r="K326">
            <v>2.3966049582993707E-5</v>
          </cell>
          <cell r="L326">
            <v>2.3301553237683004E-5</v>
          </cell>
          <cell r="M326">
            <v>2.358285984065572E-5</v>
          </cell>
          <cell r="N326">
            <v>3.326819235719708E-5</v>
          </cell>
          <cell r="O326">
            <v>4.596445691844333E-5</v>
          </cell>
        </row>
        <row r="327">
          <cell r="A327" t="str">
            <v>T_B_c-BEVELC-S4</v>
          </cell>
          <cell r="B327" t="str">
            <v>VAR_fin</v>
          </cell>
          <cell r="C327" t="str">
            <v>T-ELC-Bus_c_BatSTGout_S4</v>
          </cell>
          <cell r="E327">
            <v>2.643936064213543E-5</v>
          </cell>
          <cell r="F327">
            <v>4.0156951847482371E-5</v>
          </cell>
          <cell r="G327">
            <v>9.6036107173395667E-6</v>
          </cell>
          <cell r="H327">
            <v>2.2257461327233522E-5</v>
          </cell>
          <cell r="I327">
            <v>8.1962055254814029E-5</v>
          </cell>
          <cell r="J327">
            <v>1.0060682378387332E-4</v>
          </cell>
          <cell r="K327">
            <v>1.3871737027136479E-4</v>
          </cell>
          <cell r="L327">
            <v>1.3279043211842961E-4</v>
          </cell>
          <cell r="M327">
            <v>1.3439353664049648E-4</v>
          </cell>
          <cell r="N327">
            <v>1.8958811860520029E-4</v>
          </cell>
          <cell r="O327">
            <v>2.6194134073510172E-4</v>
          </cell>
        </row>
        <row r="328">
          <cell r="A328" t="str">
            <v>T_B_c-BEVELC-S4</v>
          </cell>
          <cell r="B328" t="str">
            <v>VAR_ncap</v>
          </cell>
          <cell r="C328" t="str">
            <v>-</v>
          </cell>
          <cell r="E328">
            <v>9.5659889449847305E-8</v>
          </cell>
          <cell r="F328">
            <v>8.2679810536990906E-8</v>
          </cell>
          <cell r="G328">
            <v>6.7040020250957403E-8</v>
          </cell>
          <cell r="H328">
            <v>1.07362986830076E-7</v>
          </cell>
          <cell r="I328">
            <v>2.10713657419086E-7</v>
          </cell>
          <cell r="J328">
            <v>2.66905555022723E-7</v>
          </cell>
          <cell r="K328">
            <v>3.4687218889801901E-7</v>
          </cell>
          <cell r="L328">
            <v>3.4862100665668501E-7</v>
          </cell>
          <cell r="M328">
            <v>4.32709577753042E-7</v>
          </cell>
          <cell r="N328">
            <v>4.6826237618082002E-7</v>
          </cell>
          <cell r="O328">
            <v>6.8713337891810696E-7</v>
          </cell>
        </row>
        <row r="329">
          <cell r="A329" t="str">
            <v>T_B_c-BEVELC-S4</v>
          </cell>
          <cell r="B329" t="str">
            <v>VAR_cap</v>
          </cell>
          <cell r="C329" t="str">
            <v>-</v>
          </cell>
          <cell r="E329">
            <v>9.5659889449847305E-8</v>
          </cell>
          <cell r="F329">
            <v>1.78339699986838E-7</v>
          </cell>
          <cell r="G329">
            <v>1.027154080826111E-7</v>
          </cell>
          <cell r="H329">
            <v>1.2474877799848099E-7</v>
          </cell>
          <cell r="I329">
            <v>2.9765117319037202E-7</v>
          </cell>
          <cell r="J329">
            <v>3.7616290341339501E-7</v>
          </cell>
          <cell r="K329">
            <v>5.2699682841783704E-7</v>
          </cell>
          <cell r="L329">
            <v>5.1471233617082906E-7</v>
          </cell>
          <cell r="M329">
            <v>5.2311903759453903E-7</v>
          </cell>
          <cell r="N329">
            <v>7.2679594195358013E-7</v>
          </cell>
          <cell r="O329">
            <v>1.0031462535961301E-6</v>
          </cell>
        </row>
        <row r="330">
          <cell r="A330" t="str">
            <v>T_C-BAT-ELC-S1</v>
          </cell>
          <cell r="B330" t="str">
            <v>VAR_fout</v>
          </cell>
          <cell r="C330" t="str">
            <v>TPCAR</v>
          </cell>
          <cell r="D330">
            <v>1.3879214233993681E-2</v>
          </cell>
          <cell r="E330">
            <v>2.530512859015378E-2</v>
          </cell>
          <cell r="F330">
            <v>3.0771461482088425E-2</v>
          </cell>
          <cell r="G330">
            <v>0.96152654803076298</v>
          </cell>
          <cell r="H330">
            <v>1.8898943961993604</v>
          </cell>
          <cell r="I330">
            <v>2.3105040979561982</v>
          </cell>
          <cell r="J330">
            <v>2.4075008255460109</v>
          </cell>
          <cell r="K330">
            <v>2.445932498924976</v>
          </cell>
          <cell r="L330">
            <v>2.4329169492616951</v>
          </cell>
          <cell r="M330">
            <v>2.4291849641720069</v>
          </cell>
          <cell r="N330">
            <v>2.4221603075873039</v>
          </cell>
          <cell r="O330">
            <v>2.419923746025038</v>
          </cell>
        </row>
        <row r="331">
          <cell r="A331" t="str">
            <v>T_C-BAT-ELC-S1</v>
          </cell>
          <cell r="B331" t="str">
            <v>VAR_fin</v>
          </cell>
          <cell r="C331" t="str">
            <v>T-ELC-car-BatSTGOut_S1</v>
          </cell>
          <cell r="D331">
            <v>7.660997375331019E-3</v>
          </cell>
          <cell r="E331">
            <v>1.3967831351487034E-2</v>
          </cell>
          <cell r="F331">
            <v>1.6985117577621403E-2</v>
          </cell>
          <cell r="G331">
            <v>0.53073987018176916</v>
          </cell>
          <cell r="H331">
            <v>1.0136378211427592</v>
          </cell>
          <cell r="I331">
            <v>1.2052267598418172</v>
          </cell>
          <cell r="J331">
            <v>1.200119744492798</v>
          </cell>
          <cell r="K331">
            <v>1.1549753516867798</v>
          </cell>
          <cell r="L331">
            <v>1.099839789931037</v>
          </cell>
          <cell r="M331">
            <v>1.0441476805912846</v>
          </cell>
          <cell r="N331">
            <v>1.0097897241835261</v>
          </cell>
          <cell r="O331">
            <v>0.99222381889849998</v>
          </cell>
        </row>
        <row r="332">
          <cell r="A332" t="str">
            <v>T_C-BAT-ELC-S1</v>
          </cell>
          <cell r="B332" t="str">
            <v>VAR_ncap</v>
          </cell>
          <cell r="C332" t="str">
            <v>-</v>
          </cell>
          <cell r="D332">
            <v>4.25761448431504E-5</v>
          </cell>
          <cell r="E332">
            <v>5.3089399145808203E-4</v>
          </cell>
          <cell r="F332">
            <v>2.0861164370661899E-3</v>
          </cell>
          <cell r="G332">
            <v>0.14995738639957201</v>
          </cell>
          <cell r="H332">
            <v>0.173337422506851</v>
          </cell>
          <cell r="I332">
            <v>0.13605355210898501</v>
          </cell>
          <cell r="J332">
            <v>0.15418086522303601</v>
          </cell>
          <cell r="K332">
            <v>0.164718184344015</v>
          </cell>
          <cell r="L332">
            <v>0.134258099487578</v>
          </cell>
          <cell r="M332">
            <v>0.13310175259948101</v>
          </cell>
          <cell r="N332">
            <v>0.129554537877894</v>
          </cell>
          <cell r="O332">
            <v>0.105109167265151</v>
          </cell>
        </row>
        <row r="333">
          <cell r="A333" t="str">
            <v>T_C-BAT-ELC-S1</v>
          </cell>
          <cell r="B333" t="str">
            <v>VAR_cap</v>
          </cell>
          <cell r="C333" t="str">
            <v>-</v>
          </cell>
          <cell r="D333">
            <v>1.5142229691497598E-3</v>
          </cell>
          <cell r="E333">
            <v>2.7064005435968419E-3</v>
          </cell>
          <cell r="F333">
            <v>4.6636575587024644E-3</v>
          </cell>
          <cell r="G333">
            <v>0.14612055754053466</v>
          </cell>
          <cell r="H333">
            <v>0.2872104987690845</v>
          </cell>
          <cell r="I333">
            <v>0.35113532218190174</v>
          </cell>
          <cell r="J333">
            <v>0.36587794207636604</v>
          </cell>
          <cell r="K333">
            <v>0.37171759191052833</v>
          </cell>
          <cell r="L333">
            <v>0.36973925477400249</v>
          </cell>
          <cell r="M333">
            <v>0.36917045780620844</v>
          </cell>
          <cell r="N333">
            <v>0.36810302282832086</v>
          </cell>
          <cell r="O333">
            <v>0.36776538911862944</v>
          </cell>
        </row>
        <row r="334">
          <cell r="A334" t="str">
            <v>D-TNGA</v>
          </cell>
          <cell r="B334" t="str">
            <v>VAR_fout</v>
          </cell>
          <cell r="C334" t="str">
            <v>CO2</v>
          </cell>
          <cell r="D334">
            <v>13.624240672644801</v>
          </cell>
          <cell r="E334">
            <v>8.0966845426040805</v>
          </cell>
          <cell r="F334">
            <v>12.811985539055099</v>
          </cell>
          <cell r="G334">
            <v>0.60568610242000098</v>
          </cell>
          <cell r="H334">
            <v>0.11728666117017</v>
          </cell>
          <cell r="I334">
            <v>4.6964503139935401E-2</v>
          </cell>
          <cell r="J334">
            <v>0.16959362313639501</v>
          </cell>
          <cell r="K334">
            <v>5.8608674060039202E-2</v>
          </cell>
        </row>
        <row r="335">
          <cell r="A335" t="str">
            <v>D-TNGA</v>
          </cell>
          <cell r="B335" t="str">
            <v>VAR_fout</v>
          </cell>
          <cell r="C335" t="str">
            <v>TNGA</v>
          </cell>
          <cell r="D335">
            <v>0.26058110181400973</v>
          </cell>
          <cell r="E335">
            <v>0.16590536408262932</v>
          </cell>
          <cell r="F335">
            <v>0.23082107933595325</v>
          </cell>
          <cell r="G335">
            <v>1.0828539829309002E-2</v>
          </cell>
          <cell r="H335">
            <v>2.1560016533439799E-3</v>
          </cell>
          <cell r="I335">
            <v>2.2945655211284916E-3</v>
          </cell>
          <cell r="J335">
            <v>3.1453672712750741E-3</v>
          </cell>
          <cell r="K335">
            <v>2.0909459743671333E-3</v>
          </cell>
        </row>
        <row r="336">
          <cell r="A336" t="str">
            <v>D-TNGA</v>
          </cell>
          <cell r="B336" t="str">
            <v>VAR_fin</v>
          </cell>
          <cell r="C336" t="str">
            <v>NGA</v>
          </cell>
          <cell r="D336">
            <v>0.24156455093341866</v>
          </cell>
          <cell r="E336">
            <v>0.14355823657099437</v>
          </cell>
          <cell r="F336">
            <v>0.22716286416764292</v>
          </cell>
          <cell r="G336">
            <v>1.0739115291134778E-2</v>
          </cell>
          <cell r="H336">
            <v>2.0795507299675563E-3</v>
          </cell>
          <cell r="I336">
            <v>8.3270395638183295E-4</v>
          </cell>
          <cell r="J336">
            <v>3.0069791336240249E-3</v>
          </cell>
          <cell r="K336">
            <v>1.0391608875893479E-3</v>
          </cell>
        </row>
        <row r="337">
          <cell r="A337" t="str">
            <v>D-TNGA</v>
          </cell>
          <cell r="B337" t="str">
            <v>VAR_fin</v>
          </cell>
          <cell r="C337" t="str">
            <v>BNGA</v>
          </cell>
          <cell r="D337">
            <v>1.9847750567397897E-2</v>
          </cell>
          <cell r="E337">
            <v>2.0909224637285624E-2</v>
          </cell>
          <cell r="F337">
            <v>2.3281075262392122E-3</v>
          </cell>
          <cell r="G337">
            <v>8.3773722042983887E-5</v>
          </cell>
          <cell r="H337">
            <v>6.527467052208306E-5</v>
          </cell>
          <cell r="I337">
            <v>1.4351020111874906E-3</v>
          </cell>
          <cell r="J337">
            <v>9.9527591349052758E-5</v>
          </cell>
          <cell r="K337">
            <v>1.0167323831040526E-3</v>
          </cell>
        </row>
        <row r="338">
          <cell r="A338" t="str">
            <v>D-TNGA</v>
          </cell>
          <cell r="B338" t="str">
            <v>VAR_fin</v>
          </cell>
          <cell r="C338" t="str">
            <v>H2</v>
          </cell>
          <cell r="E338">
            <v>1.9670490383369189E-3</v>
          </cell>
          <cell r="F338">
            <v>2.0663064103763613E-3</v>
          </cell>
          <cell r="G338">
            <v>4.0000187388516626E-5</v>
          </cell>
          <cell r="H338">
            <v>1.7467712754106106E-5</v>
          </cell>
          <cell r="I338">
            <v>3.3684835070699437E-5</v>
          </cell>
          <cell r="J338">
            <v>5.0803844383471449E-5</v>
          </cell>
          <cell r="K338">
            <v>4.3479211080193277E-5</v>
          </cell>
        </row>
        <row r="339">
          <cell r="A339" t="str">
            <v>D-TNGA</v>
          </cell>
          <cell r="B339" t="str">
            <v>VAR_ncap</v>
          </cell>
          <cell r="C339" t="str">
            <v>-</v>
          </cell>
          <cell r="D339">
            <v>3.9563674471121901E-8</v>
          </cell>
          <cell r="E339">
            <v>2.91430668780939E-8</v>
          </cell>
          <cell r="F339">
            <v>3.2076648650367399E-8</v>
          </cell>
          <cell r="G339">
            <v>3.5181284826112498E-8</v>
          </cell>
          <cell r="H339">
            <v>4.5580599627547597E-8</v>
          </cell>
          <cell r="I339">
            <v>5.5534488391779198E-8</v>
          </cell>
          <cell r="J339">
            <v>7.2112643478446197E-8</v>
          </cell>
          <cell r="K339">
            <v>1.04486735270588E-7</v>
          </cell>
        </row>
        <row r="340">
          <cell r="A340" t="str">
            <v>D-TNGA</v>
          </cell>
          <cell r="B340" t="str">
            <v>VAR_cap</v>
          </cell>
          <cell r="C340" t="str">
            <v>-</v>
          </cell>
          <cell r="D340">
            <v>0.95961773264531847</v>
          </cell>
          <cell r="E340">
            <v>0.95961776178838532</v>
          </cell>
          <cell r="F340">
            <v>0.95961779386503399</v>
          </cell>
          <cell r="G340">
            <v>0.95961782904631887</v>
          </cell>
          <cell r="H340">
            <v>0.9596178746269185</v>
          </cell>
          <cell r="I340">
            <v>0.95961793016140684</v>
          </cell>
          <cell r="J340">
            <v>0.95961800227405036</v>
          </cell>
          <cell r="K340">
            <v>0.3278031666258196</v>
          </cell>
          <cell r="L340">
            <v>4.1367914159405702E-7</v>
          </cell>
          <cell r="M340">
            <v>3.7016389618795102E-7</v>
          </cell>
          <cell r="N340">
            <v>3.07424280361419E-7</v>
          </cell>
          <cell r="O340">
            <v>2.7771446676836102E-7</v>
          </cell>
        </row>
        <row r="341">
          <cell r="A341" t="str">
            <v>T_C-BAT-ELC-S2</v>
          </cell>
          <cell r="B341" t="str">
            <v>VAR_fout</v>
          </cell>
          <cell r="C341" t="str">
            <v>TPCAR</v>
          </cell>
          <cell r="D341">
            <v>9.6899180969135468E-2</v>
          </cell>
          <cell r="E341">
            <v>0.15063976868365889</v>
          </cell>
          <cell r="F341">
            <v>1.5394560467851746</v>
          </cell>
          <cell r="G341">
            <v>8.4990159826949601</v>
          </cell>
          <cell r="H341">
            <v>16.757004613065334</v>
          </cell>
          <cell r="I341">
            <v>18.175148433755808</v>
          </cell>
          <cell r="J341">
            <v>18.212023248894962</v>
          </cell>
          <cell r="K341">
            <v>18.037793395228032</v>
          </cell>
          <cell r="L341">
            <v>17.978800125063096</v>
          </cell>
          <cell r="M341">
            <v>17.924906195224285</v>
          </cell>
          <cell r="N341">
            <v>17.877478392705431</v>
          </cell>
          <cell r="O341">
            <v>17.869125165760739</v>
          </cell>
        </row>
        <row r="342">
          <cell r="A342" t="str">
            <v>T_C-BAT-ELC-S2</v>
          </cell>
          <cell r="B342" t="str">
            <v>VAR_fin</v>
          </cell>
          <cell r="C342" t="str">
            <v>T-ELC-car-BatSTGOut_S2</v>
          </cell>
          <cell r="D342">
            <v>6.6197086815738312E-2</v>
          </cell>
          <cell r="E342">
            <v>0.10291019744151554</v>
          </cell>
          <cell r="F342">
            <v>1.0516859333466522</v>
          </cell>
          <cell r="G342">
            <v>5.8061388468702217</v>
          </cell>
          <cell r="H342">
            <v>11.03704643836409</v>
          </cell>
          <cell r="I342">
            <v>11.722668894936842</v>
          </cell>
          <cell r="J342">
            <v>11.27335138052722</v>
          </cell>
          <cell r="K342">
            <v>10.38648152856549</v>
          </cell>
          <cell r="L342">
            <v>9.9587116001804379</v>
          </cell>
          <cell r="M342">
            <v>9.4419984516186499</v>
          </cell>
          <cell r="N342">
            <v>9.0808102209331523</v>
          </cell>
          <cell r="O342">
            <v>8.9255603228281792</v>
          </cell>
        </row>
        <row r="343">
          <cell r="A343" t="str">
            <v>T_C-BAT-ELC-S2</v>
          </cell>
          <cell r="B343" t="str">
            <v>VAR_ncap</v>
          </cell>
          <cell r="C343" t="str">
            <v>-</v>
          </cell>
          <cell r="D343">
            <v>7.1857273529481102E-5</v>
          </cell>
          <cell r="E343">
            <v>1.6964715270224E-4</v>
          </cell>
          <cell r="F343">
            <v>0.107252212095461</v>
          </cell>
          <cell r="G343">
            <v>0.57254725810460105</v>
          </cell>
          <cell r="H343">
            <v>1.2841740798061101</v>
          </cell>
          <cell r="I343">
            <v>0.54495892666261403</v>
          </cell>
          <cell r="J343">
            <v>0.71187472280660602</v>
          </cell>
          <cell r="K343">
            <v>0.99901359958022495</v>
          </cell>
          <cell r="L343">
            <v>0.60822387956691504</v>
          </cell>
          <cell r="M343">
            <v>0.66493154347152394</v>
          </cell>
          <cell r="N343">
            <v>0.72189882890358104</v>
          </cell>
          <cell r="O343">
            <v>0.49793240392342097</v>
          </cell>
        </row>
        <row r="344">
          <cell r="A344" t="str">
            <v>T_C-BAT-ELC-S2</v>
          </cell>
          <cell r="B344" t="str">
            <v>VAR_cap</v>
          </cell>
          <cell r="C344" t="str">
            <v>-</v>
          </cell>
          <cell r="D344">
            <v>7.3589075432287515E-3</v>
          </cell>
          <cell r="E344">
            <v>1.1429594345103974E-2</v>
          </cell>
          <cell r="F344">
            <v>0.11680563478320356</v>
          </cell>
          <cell r="G344">
            <v>0.64484757281378757</v>
          </cell>
          <cell r="H344">
            <v>1.7670935194283748</v>
          </cell>
          <cell r="I344">
            <v>1.9170094622483886</v>
          </cell>
          <cell r="J344">
            <v>1.9209224361187169</v>
          </cell>
          <cell r="K344">
            <v>1.9025454441117373</v>
          </cell>
          <cell r="L344">
            <v>1.8963209509896695</v>
          </cell>
          <cell r="M344">
            <v>1.8906357098905562</v>
          </cell>
          <cell r="N344">
            <v>1.8856346856056376</v>
          </cell>
          <cell r="O344">
            <v>1.8847627557494191</v>
          </cell>
        </row>
        <row r="345">
          <cell r="A345" t="str">
            <v>TFLGV-BeVELCExt</v>
          </cell>
          <cell r="B345" t="str">
            <v>VAR_fout</v>
          </cell>
          <cell r="C345" t="str">
            <v>TFLGV</v>
          </cell>
          <cell r="D345">
            <v>2.7924134580371719E-2</v>
          </cell>
          <cell r="E345">
            <v>2.4219952708592483E-2</v>
          </cell>
          <cell r="F345">
            <v>1.8616212469871878E-2</v>
          </cell>
          <cell r="G345">
            <v>9.270365402316379E-3</v>
          </cell>
        </row>
        <row r="346">
          <cell r="A346" t="str">
            <v>TFLGV-BeVELCExt</v>
          </cell>
          <cell r="B346" t="str">
            <v>VAR_fin</v>
          </cell>
          <cell r="C346" t="str">
            <v>TELC</v>
          </cell>
          <cell r="D346">
            <v>4.0515392726193311E-2</v>
          </cell>
          <cell r="E346">
            <v>3.4816469428548914E-2</v>
          </cell>
          <cell r="F346">
            <v>2.6395424520286707E-2</v>
          </cell>
          <cell r="G346">
            <v>1.3144200553594313E-2</v>
          </cell>
        </row>
        <row r="347">
          <cell r="A347" t="str">
            <v>TFLGV-BeVELCExt</v>
          </cell>
          <cell r="B347" t="str">
            <v>VAR_cap</v>
          </cell>
          <cell r="C347" t="str">
            <v>-</v>
          </cell>
          <cell r="D347">
            <v>1.9499791362275066E-3</v>
          </cell>
          <cell r="E347">
            <v>1.6900000000000001E-3</v>
          </cell>
          <cell r="F347">
            <v>1.2999999999999999E-3</v>
          </cell>
          <cell r="G347">
            <v>6.4999999999999997E-4</v>
          </cell>
        </row>
        <row r="348">
          <cell r="A348" t="str">
            <v>T_C-BAT-ELC-S3</v>
          </cell>
          <cell r="B348" t="str">
            <v>VAR_fout</v>
          </cell>
          <cell r="C348" t="str">
            <v>TPCAR</v>
          </cell>
          <cell r="D348">
            <v>6.1586811766331066E-2</v>
          </cell>
          <cell r="E348">
            <v>0.12740038509874818</v>
          </cell>
          <cell r="F348">
            <v>0.13776939666767171</v>
          </cell>
          <cell r="G348">
            <v>0.11499681591269806</v>
          </cell>
          <cell r="H348">
            <v>0.85605858767855147</v>
          </cell>
          <cell r="I348">
            <v>5.9693481076177104</v>
          </cell>
          <cell r="J348">
            <v>5.4767415508410355</v>
          </cell>
          <cell r="K348">
            <v>12.612588053070578</v>
          </cell>
          <cell r="L348">
            <v>14.11139374315443</v>
          </cell>
          <cell r="M348">
            <v>16.957843010430611</v>
          </cell>
          <cell r="N348">
            <v>23.750457897531753</v>
          </cell>
          <cell r="O348">
            <v>19.677620876354858</v>
          </cell>
        </row>
        <row r="349">
          <cell r="A349" t="str">
            <v>T_C-BAT-ELC-S3</v>
          </cell>
          <cell r="B349" t="str">
            <v>VAR_fin</v>
          </cell>
          <cell r="C349" t="str">
            <v>T-ELC-car-BatSTGOut_S3</v>
          </cell>
          <cell r="D349">
            <v>4.6047841997152179E-2</v>
          </cell>
          <cell r="E349">
            <v>9.5255991260951564E-2</v>
          </cell>
          <cell r="F349">
            <v>0.10300879730332378</v>
          </cell>
          <cell r="G349">
            <v>8.5981966876526289E-2</v>
          </cell>
          <cell r="H349">
            <v>0.60864353909918056</v>
          </cell>
          <cell r="I349">
            <v>4.0561805037690064</v>
          </cell>
          <cell r="J349">
            <v>3.6960318753518995</v>
          </cell>
          <cell r="K349">
            <v>7.8957269977018036</v>
          </cell>
          <cell r="L349">
            <v>8.4292238604556253</v>
          </cell>
          <cell r="M349">
            <v>9.6410140738251702</v>
          </cell>
          <cell r="N349">
            <v>13.056278887611757</v>
          </cell>
          <cell r="O349">
            <v>10.72368905790878</v>
          </cell>
        </row>
        <row r="350">
          <cell r="A350" t="str">
            <v>T_C-BAT-ELC-S3</v>
          </cell>
          <cell r="B350" t="str">
            <v>VAR_ncap</v>
          </cell>
          <cell r="C350" t="str">
            <v>-</v>
          </cell>
          <cell r="D350">
            <v>5.3917039659153097E-5</v>
          </cell>
          <cell r="E350">
            <v>2.6173310287931702E-3</v>
          </cell>
          <cell r="F350">
            <v>1.0745090874325399E-3</v>
          </cell>
          <cell r="G350">
            <v>1.6478797527541401E-4</v>
          </cell>
          <cell r="H350">
            <v>5.7993529088010198E-2</v>
          </cell>
          <cell r="I350">
            <v>0.37104222944889897</v>
          </cell>
          <cell r="J350">
            <v>4.0418810657835397E-2</v>
          </cell>
          <cell r="K350">
            <v>0.62306206515221296</v>
          </cell>
          <cell r="L350">
            <v>0.38125207197109101</v>
          </cell>
          <cell r="M350">
            <v>0.54731900307023595</v>
          </cell>
          <cell r="N350">
            <v>1.3852059395243901</v>
          </cell>
          <cell r="O350">
            <v>2.80425078022405E-4</v>
          </cell>
        </row>
        <row r="351">
          <cell r="A351" t="str">
            <v>T_C-BAT-ELC-S3</v>
          </cell>
          <cell r="B351" t="str">
            <v>VAR_cap</v>
          </cell>
          <cell r="C351" t="str">
            <v>-</v>
          </cell>
          <cell r="D351">
            <v>4.2750492598681872E-3</v>
          </cell>
          <cell r="E351">
            <v>8.7636016643492798E-3</v>
          </cell>
          <cell r="F351">
            <v>9.4827524005458401E-3</v>
          </cell>
          <cell r="G351">
            <v>7.9167127642784507E-3</v>
          </cell>
          <cell r="H351">
            <v>5.8874358072421265E-2</v>
          </cell>
          <cell r="I351">
            <v>0.41044819959091344</v>
          </cell>
          <cell r="J351">
            <v>0.37658173560388702</v>
          </cell>
          <cell r="K351">
            <v>0.86723372620164496</v>
          </cell>
          <cell r="L351">
            <v>0.97028537674257342</v>
          </cell>
          <cell r="M351">
            <v>1.3136794874283855</v>
          </cell>
          <cell r="N351">
            <v>2.2449269058301118</v>
          </cell>
          <cell r="O351">
            <v>1.9328053523215627</v>
          </cell>
        </row>
        <row r="352">
          <cell r="A352" t="str">
            <v>T_C-BAT-ELC-S4</v>
          </cell>
          <cell r="B352" t="str">
            <v>VAR_fout</v>
          </cell>
          <cell r="C352" t="str">
            <v>TPCAR</v>
          </cell>
          <cell r="D352">
            <v>0.19431652490668722</v>
          </cell>
          <cell r="E352">
            <v>1.26307730187125</v>
          </cell>
          <cell r="F352">
            <v>3.3292299834211501</v>
          </cell>
          <cell r="G352">
            <v>12.677801341980354</v>
          </cell>
          <cell r="H352">
            <v>20.510769182118349</v>
          </cell>
          <cell r="I352">
            <v>22.571441224903374</v>
          </cell>
          <cell r="J352">
            <v>23.063125707898813</v>
          </cell>
          <cell r="K352">
            <v>23.448801578403064</v>
          </cell>
          <cell r="L352">
            <v>22.022005081799005</v>
          </cell>
          <cell r="M352">
            <v>19.233182113710246</v>
          </cell>
          <cell r="N352">
            <v>12.495020545221502</v>
          </cell>
          <cell r="O352">
            <v>17.107231242267964</v>
          </cell>
        </row>
        <row r="353">
          <cell r="A353" t="str">
            <v>T_C-BAT-ELC-S4</v>
          </cell>
          <cell r="B353" t="str">
            <v>VAR_fin</v>
          </cell>
          <cell r="C353" t="str">
            <v>T-ELC-car-BatSTGOut_S4</v>
          </cell>
          <cell r="D353">
            <v>0.15005450799313394</v>
          </cell>
          <cell r="E353">
            <v>0.97536966133271463</v>
          </cell>
          <cell r="F353">
            <v>2.5708877173372011</v>
          </cell>
          <cell r="G353">
            <v>9.7900126801829721</v>
          </cell>
          <cell r="H353">
            <v>15.441863202084932</v>
          </cell>
          <cell r="I353">
            <v>16.399528060813822</v>
          </cell>
          <cell r="J353">
            <v>15.971513419724809</v>
          </cell>
          <cell r="K353">
            <v>15.451788056888368</v>
          </cell>
          <cell r="L353">
            <v>13.920516531419574</v>
          </cell>
          <cell r="M353">
            <v>11.684834199936185</v>
          </cell>
          <cell r="N353">
            <v>7.4328470467205543</v>
          </cell>
          <cell r="O353">
            <v>9.8767651949198516</v>
          </cell>
        </row>
        <row r="354">
          <cell r="A354" t="str">
            <v>T_C-BAT-ELC-S4</v>
          </cell>
          <cell r="B354" t="str">
            <v>VAR_ncap</v>
          </cell>
          <cell r="C354" t="str">
            <v>-</v>
          </cell>
          <cell r="D354">
            <v>1.4981903097666E-4</v>
          </cell>
          <cell r="E354">
            <v>7.2341905441292501E-2</v>
          </cell>
          <cell r="F354">
            <v>0.170215895635036</v>
          </cell>
          <cell r="G354">
            <v>0.81673833967173104</v>
          </cell>
          <cell r="H354">
            <v>0.876050810203303</v>
          </cell>
          <cell r="I354">
            <v>0.81715192538074599</v>
          </cell>
          <cell r="J354">
            <v>0.947828650823338</v>
          </cell>
          <cell r="K354">
            <v>0.97977271064414995</v>
          </cell>
          <cell r="L354">
            <v>1.00077867120724</v>
          </cell>
          <cell r="M354">
            <v>0.55577900538685698</v>
          </cell>
          <cell r="N354">
            <v>7.9192549217100394E-2</v>
          </cell>
          <cell r="O354">
            <v>1.28933824340168</v>
          </cell>
        </row>
        <row r="355">
          <cell r="A355" t="str">
            <v>T_C-BAT-ELC-S4</v>
          </cell>
          <cell r="B355" t="str">
            <v>VAR_cap</v>
          </cell>
          <cell r="C355" t="str">
            <v>-</v>
          </cell>
          <cell r="D355">
            <v>1.5352601518986654E-2</v>
          </cell>
          <cell r="E355">
            <v>9.9459943046878094E-2</v>
          </cell>
          <cell r="F355">
            <v>0.2621697517534628</v>
          </cell>
          <cell r="G355">
            <v>0.99827059204430979</v>
          </cell>
          <cell r="H355">
            <v>1.6165508896488441</v>
          </cell>
          <cell r="I355">
            <v>1.9427786508770795</v>
          </cell>
          <cell r="J355">
            <v>2.1163253672102136</v>
          </cell>
          <cell r="K355">
            <v>2.2414044102042916</v>
          </cell>
          <cell r="L355">
            <v>2.4185269727016832</v>
          </cell>
          <cell r="M355">
            <v>2.1621453663621799</v>
          </cell>
          <cell r="N355">
            <v>1.400279230975046</v>
          </cell>
          <cell r="O355">
            <v>1.9243097839445689</v>
          </cell>
        </row>
        <row r="356">
          <cell r="A356" t="str">
            <v>T_B_c-ICENGA-S1</v>
          </cell>
          <cell r="B356" t="str">
            <v>VAR_fout</v>
          </cell>
          <cell r="C356" t="str">
            <v>CO2_T</v>
          </cell>
          <cell r="E356">
            <v>1.09333424664716E-2</v>
          </cell>
          <cell r="F356">
            <v>0.53884138894258049</v>
          </cell>
          <cell r="G356">
            <v>0.45012143200014693</v>
          </cell>
          <cell r="I356">
            <v>1.8885480092484101E-4</v>
          </cell>
          <cell r="J356">
            <v>5.8158531067003597E-2</v>
          </cell>
          <cell r="K356">
            <v>5.8127376873203601E-2</v>
          </cell>
        </row>
        <row r="357">
          <cell r="A357" t="str">
            <v>T_B_c-ICENGA-S1</v>
          </cell>
          <cell r="B357" t="str">
            <v>VAR_fout</v>
          </cell>
          <cell r="C357" t="str">
            <v>TPBSc</v>
          </cell>
          <cell r="E357">
            <v>2.3308474835623987E-5</v>
          </cell>
          <cell r="F357">
            <v>1.2098987836684917E-3</v>
          </cell>
          <cell r="G357">
            <v>1.0158183788794091E-3</v>
          </cell>
          <cell r="I357">
            <v>5.1201712415321312E-7</v>
          </cell>
          <cell r="J357">
            <v>1.6547473871213298E-4</v>
          </cell>
          <cell r="K357">
            <v>1.6541078661530827E-4</v>
          </cell>
        </row>
        <row r="358">
          <cell r="A358" t="str">
            <v>T_B_c-ICENGA-S1</v>
          </cell>
          <cell r="B358" t="str">
            <v>VAR_fin</v>
          </cell>
          <cell r="C358" t="str">
            <v>TNGA</v>
          </cell>
          <cell r="E358">
            <v>1.9385358983105736E-4</v>
          </cell>
          <cell r="F358">
            <v>9.5539253358613522E-3</v>
          </cell>
          <cell r="G358">
            <v>7.9808764539033086E-3</v>
          </cell>
          <cell r="I358">
            <v>3.3484893781000215E-6</v>
          </cell>
          <cell r="J358">
            <v>1.0311796288475807E-3</v>
          </cell>
          <cell r="K358">
            <v>1.030627249524885E-3</v>
          </cell>
        </row>
        <row r="359">
          <cell r="A359" t="str">
            <v>T_B_c-ICENGA-S1</v>
          </cell>
          <cell r="B359" t="str">
            <v>VAR_ncap</v>
          </cell>
          <cell r="C359" t="str">
            <v>-</v>
          </cell>
          <cell r="E359">
            <v>6.6898154189692597E-7</v>
          </cell>
          <cell r="F359">
            <v>2.5761326272983199E-5</v>
          </cell>
          <cell r="G359">
            <v>1.6233558759783799E-6</v>
          </cell>
          <cell r="I359">
            <v>2.3600826038620899E-8</v>
          </cell>
          <cell r="J359">
            <v>3.59532144071026E-6</v>
          </cell>
        </row>
        <row r="360">
          <cell r="A360" t="str">
            <v>T_B_c-ICENGA-S1</v>
          </cell>
          <cell r="B360" t="str">
            <v>VAR_cap</v>
          </cell>
          <cell r="C360" t="str">
            <v>-</v>
          </cell>
          <cell r="E360">
            <v>6.6898154189692597E-7</v>
          </cell>
          <cell r="F360">
            <v>2.6430307814880101E-5</v>
          </cell>
          <cell r="G360">
            <v>2.79650266948004E-5</v>
          </cell>
          <cell r="H360">
            <v>1.371843325519983E-8</v>
          </cell>
          <cell r="I360">
            <v>2.5715675065512998E-8</v>
          </cell>
          <cell r="J360">
            <v>3.6189222667488799E-6</v>
          </cell>
          <cell r="K360">
            <v>3.60338341768615E-6</v>
          </cell>
        </row>
        <row r="361">
          <cell r="A361" t="str">
            <v>TFLGV-FCLH2O</v>
          </cell>
          <cell r="B361" t="str">
            <v>VAR_fout</v>
          </cell>
          <cell r="C361" t="str">
            <v>TFLGV</v>
          </cell>
          <cell r="E361">
            <v>1.7900092635263421E-5</v>
          </cell>
          <cell r="F361">
            <v>2.4094919770688896E-5</v>
          </cell>
          <cell r="G361">
            <v>1.7115416527064779E-7</v>
          </cell>
          <cell r="H361">
            <v>2.548430186364467E-7</v>
          </cell>
          <cell r="I361">
            <v>3.5100890778162419E-7</v>
          </cell>
          <cell r="J361">
            <v>2.531513242595346E-7</v>
          </cell>
          <cell r="K361">
            <v>2.6007917573059202E-7</v>
          </cell>
          <cell r="L361">
            <v>8.1727304404771097E-8</v>
          </cell>
          <cell r="N361">
            <v>1.735249016793731E-7</v>
          </cell>
          <cell r="O361">
            <v>1.3245442056872119E-6</v>
          </cell>
        </row>
        <row r="362">
          <cell r="A362" t="str">
            <v>TFLGV-FCLH2O</v>
          </cell>
          <cell r="B362" t="str">
            <v>VAR_fin</v>
          </cell>
          <cell r="C362" t="str">
            <v>TH2O</v>
          </cell>
          <cell r="E362">
            <v>3.8486262226140532E-5</v>
          </cell>
          <cell r="F362">
            <v>5.1021413432112917E-5</v>
          </cell>
          <cell r="G362">
            <v>3.3641789848608049E-7</v>
          </cell>
          <cell r="H362">
            <v>4.6739394801391001E-7</v>
          </cell>
          <cell r="I362">
            <v>6.2124825161002391E-7</v>
          </cell>
          <cell r="J362">
            <v>4.3547813346196471E-7</v>
          </cell>
          <cell r="K362">
            <v>4.3323095487285961E-7</v>
          </cell>
          <cell r="L362">
            <v>1.3513054983319629E-7</v>
          </cell>
          <cell r="N362">
            <v>2.8691164531196944E-7</v>
          </cell>
          <cell r="O362">
            <v>2.1900439283598648E-6</v>
          </cell>
        </row>
        <row r="363">
          <cell r="A363" t="str">
            <v>TFLGV-FCLH2O</v>
          </cell>
          <cell r="B363" t="str">
            <v>VAR_ncap</v>
          </cell>
          <cell r="C363" t="str">
            <v>-</v>
          </cell>
          <cell r="E363">
            <v>1.3665990170877099E-6</v>
          </cell>
          <cell r="F363">
            <v>6.2600636399033104E-7</v>
          </cell>
          <cell r="G363">
            <v>4.1625929481901097E-8</v>
          </cell>
          <cell r="H363">
            <v>4.3136999402539201E-8</v>
          </cell>
          <cell r="I363">
            <v>4.7242298368031603E-8</v>
          </cell>
          <cell r="J363">
            <v>3.9433500887996698E-8</v>
          </cell>
          <cell r="K363">
            <v>4.43828683567671E-8</v>
          </cell>
          <cell r="L363">
            <v>3.7061736783951902E-8</v>
          </cell>
          <cell r="M363">
            <v>3.5675694258217997E-8</v>
          </cell>
          <cell r="N363">
            <v>4.29147139956717E-8</v>
          </cell>
          <cell r="O363">
            <v>9.2795909455456094E-8</v>
          </cell>
        </row>
        <row r="364">
          <cell r="A364" t="str">
            <v>TFLGV-FCLH2O</v>
          </cell>
          <cell r="B364" t="str">
            <v>VAR_cap</v>
          </cell>
          <cell r="C364" t="str">
            <v>-</v>
          </cell>
          <cell r="E364">
            <v>1.3665990170877099E-6</v>
          </cell>
          <cell r="F364">
            <v>1.9926053810780398E-6</v>
          </cell>
          <cell r="G364">
            <v>1.1110190250634994E-7</v>
          </cell>
          <cell r="H364">
            <v>1.0666310557771598E-7</v>
          </cell>
          <cell r="I364">
            <v>9.9120615497597404E-8</v>
          </cell>
          <cell r="J364">
            <v>1.09042807783044E-7</v>
          </cell>
          <cell r="K364">
            <v>9.9954207857178304E-8</v>
          </cell>
          <cell r="L364">
            <v>9.91822141519766E-8</v>
          </cell>
          <cell r="M364">
            <v>9.54767184195502E-8</v>
          </cell>
          <cell r="N364">
            <v>8.5154854352458797E-8</v>
          </cell>
          <cell r="O364">
            <v>1.5978682361613999E-7</v>
          </cell>
        </row>
        <row r="365">
          <cell r="A365" t="str">
            <v>T_B_c-ICENGA-S2</v>
          </cell>
          <cell r="B365" t="str">
            <v>VAR_fout</v>
          </cell>
          <cell r="C365" t="str">
            <v>CO2_T</v>
          </cell>
          <cell r="E365">
            <v>4.0986112974159003E-3</v>
          </cell>
          <cell r="F365">
            <v>1.829563458745026E-2</v>
          </cell>
          <cell r="J365">
            <v>5.5978357631574199E-4</v>
          </cell>
          <cell r="K365">
            <v>6.2016335909333099E-4</v>
          </cell>
        </row>
        <row r="366">
          <cell r="A366" t="str">
            <v>T_B_c-ICENGA-S2</v>
          </cell>
          <cell r="B366" t="str">
            <v>VAR_fout</v>
          </cell>
          <cell r="C366" t="str">
            <v>TPBSc</v>
          </cell>
          <cell r="E366">
            <v>6.1768453104554396E-6</v>
          </cell>
          <cell r="F366">
            <v>2.863233094590081E-5</v>
          </cell>
          <cell r="J366">
            <v>1.1112228181382815E-6</v>
          </cell>
          <cell r="K366">
            <v>1.2310823410244006E-6</v>
          </cell>
        </row>
        <row r="367">
          <cell r="A367" t="str">
            <v>T_B_c-ICENGA-S2</v>
          </cell>
          <cell r="B367" t="str">
            <v>VAR_fin</v>
          </cell>
          <cell r="C367" t="str">
            <v>TNGA</v>
          </cell>
          <cell r="E367">
            <v>7.2670413074749963E-5</v>
          </cell>
          <cell r="F367">
            <v>3.2439068417465002E-4</v>
          </cell>
          <cell r="J367">
            <v>9.9252407148181165E-6</v>
          </cell>
          <cell r="K367">
            <v>1.0995804239243456E-5</v>
          </cell>
        </row>
        <row r="368">
          <cell r="A368" t="str">
            <v>T_B_c-ICENGA-S2</v>
          </cell>
          <cell r="B368" t="str">
            <v>VAR_ncap</v>
          </cell>
          <cell r="C368" t="str">
            <v>-</v>
          </cell>
          <cell r="E368">
            <v>1.7867728187819499E-7</v>
          </cell>
          <cell r="F368">
            <v>4.8970337945102802E-7</v>
          </cell>
          <cell r="J368">
            <v>4.0385471985756101E-8</v>
          </cell>
        </row>
        <row r="369">
          <cell r="A369" t="str">
            <v>T_B_c-ICENGA-S2</v>
          </cell>
          <cell r="B369" t="str">
            <v>VAR_cap</v>
          </cell>
          <cell r="C369" t="str">
            <v>-</v>
          </cell>
          <cell r="E369">
            <v>1.7867728187819499E-7</v>
          </cell>
          <cell r="F369">
            <v>6.6838066132922304E-7</v>
          </cell>
          <cell r="G369">
            <v>6.6656029916720026E-9</v>
          </cell>
          <cell r="H369">
            <v>1.1565603830729868E-9</v>
          </cell>
          <cell r="J369">
            <v>4.0385471985756101E-8</v>
          </cell>
          <cell r="K369">
            <v>4.0385471985756101E-8</v>
          </cell>
        </row>
        <row r="370">
          <cell r="A370" t="str">
            <v>T_B_u-ICEDSL-S1</v>
          </cell>
          <cell r="B370" t="str">
            <v>VAR_fout</v>
          </cell>
          <cell r="C370" t="str">
            <v>CO2_T</v>
          </cell>
          <cell r="D370">
            <v>1.89747524204451E-2</v>
          </cell>
          <cell r="E370">
            <v>14.42223644051947</v>
          </cell>
          <cell r="F370">
            <v>29.512308646396527</v>
          </cell>
          <cell r="G370">
            <v>3.2230039683299998E-3</v>
          </cell>
        </row>
        <row r="371">
          <cell r="A371" t="str">
            <v>T_B_u-ICEDSL-S1</v>
          </cell>
          <cell r="B371" t="str">
            <v>VAR_fout</v>
          </cell>
          <cell r="C371" t="str">
            <v>TPBSu</v>
          </cell>
          <cell r="D371">
            <v>3.2078247246849215E-5</v>
          </cell>
          <cell r="E371">
            <v>2.5285029542799223E-2</v>
          </cell>
          <cell r="F371">
            <v>5.3161434642400439E-2</v>
          </cell>
          <cell r="G371">
            <v>5.4487308125436168E-6</v>
          </cell>
        </row>
        <row r="372">
          <cell r="A372" t="str">
            <v>T_B_u-ICEDSL-S1</v>
          </cell>
          <cell r="B372" t="str">
            <v>VAR_fin</v>
          </cell>
          <cell r="C372" t="str">
            <v>TDSL</v>
          </cell>
          <cell r="D372">
            <v>2.5886428950129764E-4</v>
          </cell>
          <cell r="E372">
            <v>0.19675629523218885</v>
          </cell>
          <cell r="F372">
            <v>0.40262358317048519</v>
          </cell>
          <cell r="G372">
            <v>4.3970040495634367E-5</v>
          </cell>
        </row>
        <row r="373">
          <cell r="A373" t="str">
            <v>T_B_u-ICEDSL-S1</v>
          </cell>
          <cell r="B373" t="str">
            <v>VAR_ncap</v>
          </cell>
          <cell r="C373" t="str">
            <v>-</v>
          </cell>
          <cell r="E373">
            <v>4.7635111966388798E-4</v>
          </cell>
          <cell r="F373">
            <v>5.2572504961144104E-4</v>
          </cell>
        </row>
        <row r="374">
          <cell r="A374" t="str">
            <v>T_B_u-ICEDSL-S1</v>
          </cell>
          <cell r="B374" t="str">
            <v>VAR_cap</v>
          </cell>
          <cell r="C374" t="str">
            <v>-</v>
          </cell>
          <cell r="D374">
            <v>7.0464135021097004E-7</v>
          </cell>
          <cell r="E374">
            <v>4.7718304652746043E-4</v>
          </cell>
          <cell r="F374">
            <v>1.0029080961389024E-3</v>
          </cell>
          <cell r="G374">
            <v>1.2361768074030822E-7</v>
          </cell>
          <cell r="H374">
            <v>5.0809712698069581E-10</v>
          </cell>
        </row>
        <row r="375">
          <cell r="A375" t="str">
            <v>T_B_c-ICENGA-S3</v>
          </cell>
          <cell r="B375" t="str">
            <v>VAR_fout</v>
          </cell>
          <cell r="C375" t="str">
            <v>CO2_T</v>
          </cell>
          <cell r="E375">
            <v>3.1771443071327899E-3</v>
          </cell>
          <cell r="F375">
            <v>1.240808630311461E-2</v>
          </cell>
        </row>
        <row r="376">
          <cell r="A376" t="str">
            <v>T_B_c-ICENGA-S3</v>
          </cell>
          <cell r="B376" t="str">
            <v>VAR_fout</v>
          </cell>
          <cell r="C376" t="str">
            <v>TPBSc</v>
          </cell>
          <cell r="E376">
            <v>3.1783911369265236E-6</v>
          </cell>
          <cell r="F376">
            <v>1.2860917027419358E-5</v>
          </cell>
        </row>
        <row r="377">
          <cell r="A377" t="str">
            <v>T_B_c-ICENGA-S3</v>
          </cell>
          <cell r="B377" t="str">
            <v>VAR_fin</v>
          </cell>
          <cell r="C377" t="str">
            <v>TNGA</v>
          </cell>
          <cell r="E377">
            <v>5.6332345871148679E-5</v>
          </cell>
          <cell r="F377">
            <v>2.2000153019706772E-4</v>
          </cell>
        </row>
        <row r="378">
          <cell r="A378" t="str">
            <v>T_B_c-ICENGA-S3</v>
          </cell>
          <cell r="B378" t="str">
            <v>VAR_ncap</v>
          </cell>
          <cell r="C378" t="str">
            <v>-</v>
          </cell>
          <cell r="E378">
            <v>1.01404281670413E-7</v>
          </cell>
          <cell r="F378">
            <v>2.14635213189622E-7</v>
          </cell>
        </row>
        <row r="379">
          <cell r="A379" t="str">
            <v>T_B_c-ICENGA-S3</v>
          </cell>
          <cell r="B379" t="str">
            <v>VAR_cap</v>
          </cell>
          <cell r="C379" t="str">
            <v>-</v>
          </cell>
          <cell r="E379">
            <v>1.01404281670413E-7</v>
          </cell>
          <cell r="F379">
            <v>3.1603949486003499E-7</v>
          </cell>
          <cell r="G379">
            <v>2.1830087859739847E-9</v>
          </cell>
        </row>
        <row r="380">
          <cell r="A380" t="str">
            <v>T_B_u-ICEDSL-S2</v>
          </cell>
          <cell r="B380" t="str">
            <v>VAR_fout</v>
          </cell>
          <cell r="C380" t="str">
            <v>CO2_T</v>
          </cell>
          <cell r="D380">
            <v>8.0588552171094694</v>
          </cell>
          <cell r="E380">
            <v>9.9222918651204726</v>
          </cell>
          <cell r="F380">
            <v>17.477108965413315</v>
          </cell>
        </row>
        <row r="381">
          <cell r="A381" t="str">
            <v>T_B_u-ICEDSL-S2</v>
          </cell>
          <cell r="B381" t="str">
            <v>VAR_fout</v>
          </cell>
          <cell r="C381" t="str">
            <v>TPBSu</v>
          </cell>
          <cell r="D381">
            <v>9.616297437029301E-3</v>
          </cell>
          <cell r="E381">
            <v>1.1883138234665257E-2</v>
          </cell>
          <cell r="F381">
            <v>2.169006775284613E-2</v>
          </cell>
        </row>
        <row r="382">
          <cell r="A382" t="str">
            <v>T_B_u-ICEDSL-S2</v>
          </cell>
          <cell r="B382" t="str">
            <v>VAR_fin</v>
          </cell>
          <cell r="C382" t="str">
            <v>TDSL</v>
          </cell>
          <cell r="D382">
            <v>0.1099434545308247</v>
          </cell>
          <cell r="E382">
            <v>0.13536550975607725</v>
          </cell>
          <cell r="F382">
            <v>0.23843259161546115</v>
          </cell>
        </row>
        <row r="383">
          <cell r="A383" t="str">
            <v>T_B_u-ICEDSL-S2</v>
          </cell>
          <cell r="B383" t="str">
            <v>VAR_ncap</v>
          </cell>
          <cell r="C383" t="str">
            <v>-</v>
          </cell>
          <cell r="E383">
            <v>7.1228048262192597E-6</v>
          </cell>
          <cell r="F383">
            <v>1.8422794694960201E-4</v>
          </cell>
        </row>
        <row r="384">
          <cell r="A384" t="str">
            <v>T_B_u-ICEDSL-S2</v>
          </cell>
          <cell r="B384" t="str">
            <v>VAR_cap</v>
          </cell>
          <cell r="C384" t="str">
            <v>-</v>
          </cell>
          <cell r="D384">
            <v>1.8461603375527399E-4</v>
          </cell>
          <cell r="E384">
            <v>2.2508764308219625E-4</v>
          </cell>
          <cell r="F384">
            <v>4.0931559003179799E-4</v>
          </cell>
          <cell r="G384">
            <v>6.2898670850192705E-9</v>
          </cell>
          <cell r="H384">
            <v>2.4747831406092503E-9</v>
          </cell>
        </row>
        <row r="385">
          <cell r="A385" t="str">
            <v>T_B_c-ICENGA-S4</v>
          </cell>
          <cell r="B385" t="str">
            <v>VAR_fout</v>
          </cell>
          <cell r="C385" t="str">
            <v>CO2_T</v>
          </cell>
          <cell r="E385">
            <v>7.9492238525730305E-4</v>
          </cell>
          <cell r="F385">
            <v>2.4015508361121701E-3</v>
          </cell>
        </row>
        <row r="386">
          <cell r="A386" t="str">
            <v>T_B_c-ICENGA-S4</v>
          </cell>
          <cell r="B386" t="str">
            <v>VAR_fout</v>
          </cell>
          <cell r="C386" t="str">
            <v>TPBSc</v>
          </cell>
          <cell r="E386">
            <v>5.312048791628783E-7</v>
          </cell>
          <cell r="F386">
            <v>1.6532017042974506E-6</v>
          </cell>
        </row>
        <row r="387">
          <cell r="A387" t="str">
            <v>T_B_c-ICENGA-S4</v>
          </cell>
          <cell r="B387" t="str">
            <v>VAR_fin</v>
          </cell>
          <cell r="C387" t="str">
            <v>TNGA</v>
          </cell>
          <cell r="E387">
            <v>1.409436853293091E-5</v>
          </cell>
          <cell r="F387">
            <v>4.2580688583549137E-5</v>
          </cell>
        </row>
        <row r="388">
          <cell r="A388" t="str">
            <v>T_B_c-ICENGA-S4</v>
          </cell>
          <cell r="B388" t="str">
            <v>VAR_ncap</v>
          </cell>
          <cell r="C388" t="str">
            <v>-</v>
          </cell>
          <cell r="E388">
            <v>3.0262162337804603E-8</v>
          </cell>
          <cell r="F388">
            <v>3.9201942262305699E-8</v>
          </cell>
        </row>
        <row r="389">
          <cell r="A389" t="str">
            <v>T_B_c-ICENGA-S4</v>
          </cell>
          <cell r="B389" t="str">
            <v>VAR_cap</v>
          </cell>
          <cell r="C389" t="str">
            <v>-</v>
          </cell>
          <cell r="E389">
            <v>3.0262162337804603E-8</v>
          </cell>
          <cell r="F389">
            <v>6.9464104600110296E-8</v>
          </cell>
          <cell r="G389">
            <v>3.4433943354171985E-9</v>
          </cell>
        </row>
        <row r="390">
          <cell r="A390" t="str">
            <v>T_B_u-ICEDSL-S3</v>
          </cell>
          <cell r="B390" t="str">
            <v>VAR_fout</v>
          </cell>
          <cell r="C390" t="str">
            <v>CO2_T</v>
          </cell>
          <cell r="D390">
            <v>45.442246402830335</v>
          </cell>
          <cell r="E390">
            <v>67.036252157612182</v>
          </cell>
          <cell r="F390">
            <v>118.32179667109968</v>
          </cell>
        </row>
        <row r="391">
          <cell r="A391" t="str">
            <v>T_B_u-ICEDSL-S3</v>
          </cell>
          <cell r="B391" t="str">
            <v>VAR_fout</v>
          </cell>
          <cell r="C391" t="str">
            <v>TPBSu</v>
          </cell>
          <cell r="D391">
            <v>3.5925739832093517E-2</v>
          </cell>
          <cell r="E391">
            <v>5.3224543084849057E-2</v>
          </cell>
          <cell r="F391">
            <v>9.7346091460734988E-2</v>
          </cell>
        </row>
        <row r="392">
          <cell r="A392" t="str">
            <v>T_B_u-ICEDSL-S3</v>
          </cell>
          <cell r="B392" t="str">
            <v>VAR_fin</v>
          </cell>
          <cell r="C392" t="str">
            <v>TDSL</v>
          </cell>
          <cell r="D392">
            <v>0.61994879130737157</v>
          </cell>
          <cell r="E392">
            <v>0.91454641415569227</v>
          </cell>
          <cell r="F392">
            <v>1.6142127785961757</v>
          </cell>
        </row>
        <row r="393">
          <cell r="A393" t="str">
            <v>T_B_u-ICEDSL-S3</v>
          </cell>
          <cell r="B393" t="str">
            <v>VAR_ncap</v>
          </cell>
          <cell r="C393" t="str">
            <v>-</v>
          </cell>
          <cell r="E393">
            <v>5.1521275651483698E-5</v>
          </cell>
          <cell r="F393">
            <v>8.3178760658293499E-4</v>
          </cell>
        </row>
        <row r="394">
          <cell r="A394" t="str">
            <v>T_B_u-ICEDSL-S3</v>
          </cell>
          <cell r="B394" t="str">
            <v>VAR_cap</v>
          </cell>
          <cell r="C394" t="str">
            <v>-</v>
          </cell>
          <cell r="D394">
            <v>8.0681434599156102E-4</v>
          </cell>
          <cell r="E394">
            <v>1.0040775344419197E-3</v>
          </cell>
          <cell r="F394">
            <v>1.8358651410248549E-3</v>
          </cell>
          <cell r="G394">
            <v>7.2468566997968553E-10</v>
          </cell>
        </row>
        <row r="395">
          <cell r="A395" t="str">
            <v>T_B_u-ICEDSL-S4</v>
          </cell>
          <cell r="B395" t="str">
            <v>VAR_fout</v>
          </cell>
          <cell r="C395" t="str">
            <v>CO2_T</v>
          </cell>
          <cell r="D395">
            <v>0.27250078065684358</v>
          </cell>
          <cell r="E395">
            <v>1.9368001982166219E-2</v>
          </cell>
          <cell r="F395">
            <v>1.8832924080610703E-2</v>
          </cell>
        </row>
        <row r="396">
          <cell r="A396" t="str">
            <v>T_B_u-ICEDSL-S4</v>
          </cell>
          <cell r="B396" t="str">
            <v>VAR_fout</v>
          </cell>
          <cell r="C396" t="str">
            <v>TPBSu</v>
          </cell>
          <cell r="D396">
            <v>1.4367252862013461E-4</v>
          </cell>
          <cell r="E396">
            <v>1.0276505893281735E-5</v>
          </cell>
          <cell r="F396">
            <v>1.0089460361190291E-5</v>
          </cell>
        </row>
        <row r="397">
          <cell r="A397" t="str">
            <v>T_B_u-ICEDSL-S4</v>
          </cell>
          <cell r="B397" t="str">
            <v>VAR_fin</v>
          </cell>
          <cell r="C397" t="str">
            <v>TDSL</v>
          </cell>
          <cell r="D397">
            <v>3.7176095587563894E-3</v>
          </cell>
          <cell r="E397">
            <v>2.6422922213050783E-4</v>
          </cell>
          <cell r="F397">
            <v>2.5692938718432066E-4</v>
          </cell>
        </row>
        <row r="398">
          <cell r="A398" t="str">
            <v>T_B_u-ICEDSL-S4</v>
          </cell>
          <cell r="B398" t="str">
            <v>VAR_ncap</v>
          </cell>
          <cell r="C398" t="str">
            <v>-</v>
          </cell>
          <cell r="E398">
            <v>3.6767364791477298E-8</v>
          </cell>
          <cell r="F398">
            <v>3.5361490914190198E-8</v>
          </cell>
        </row>
        <row r="399">
          <cell r="A399" t="str">
            <v>T_B_u-ICEDSL-S4</v>
          </cell>
          <cell r="B399" t="str">
            <v>VAR_cap</v>
          </cell>
          <cell r="C399" t="str">
            <v>-</v>
          </cell>
          <cell r="D399">
            <v>3.339803812253669E-6</v>
          </cell>
          <cell r="E399">
            <v>3.4545156552337644E-7</v>
          </cell>
          <cell r="F399">
            <v>3.2204742106442661E-7</v>
          </cell>
          <cell r="G399">
            <v>4.568344201693125E-9</v>
          </cell>
        </row>
        <row r="400">
          <cell r="A400" t="str">
            <v>D-TBDS1intl</v>
          </cell>
          <cell r="B400" t="str">
            <v>VAR_fout</v>
          </cell>
          <cell r="C400" t="str">
            <v>TKERintl_SAF</v>
          </cell>
          <cell r="G400">
            <v>5.2999180121765503</v>
          </cell>
          <cell r="H400">
            <v>18.511780481799601</v>
          </cell>
          <cell r="I400">
            <v>38.847277294755102</v>
          </cell>
          <cell r="J400">
            <v>68.6590643381371</v>
          </cell>
          <cell r="K400">
            <v>93.853176733399906</v>
          </cell>
          <cell r="L400">
            <v>93.853179732658901</v>
          </cell>
          <cell r="M400">
            <v>94.908928234091306</v>
          </cell>
          <cell r="N400">
            <v>96.620359049387204</v>
          </cell>
          <cell r="O400">
            <v>98.328923451121398</v>
          </cell>
        </row>
        <row r="401">
          <cell r="A401" t="str">
            <v>D-TBDS1intl</v>
          </cell>
          <cell r="B401" t="str">
            <v>VAR_fin</v>
          </cell>
          <cell r="C401" t="str">
            <v>BDS1</v>
          </cell>
          <cell r="G401">
            <v>5.2999180121765503</v>
          </cell>
          <cell r="H401">
            <v>18.511780481799601</v>
          </cell>
          <cell r="I401">
            <v>38.847277294755102</v>
          </cell>
          <cell r="J401">
            <v>68.6590643381371</v>
          </cell>
          <cell r="K401">
            <v>93.853176733399906</v>
          </cell>
          <cell r="L401">
            <v>93.853179732658901</v>
          </cell>
          <cell r="M401">
            <v>94.908928234091306</v>
          </cell>
          <cell r="N401">
            <v>96.620359049387204</v>
          </cell>
          <cell r="O401">
            <v>98.328923451121398</v>
          </cell>
        </row>
        <row r="402">
          <cell r="A402" t="str">
            <v>T_B_c-ICENGAEXT</v>
          </cell>
          <cell r="B402" t="str">
            <v>VAR_fout</v>
          </cell>
          <cell r="C402" t="str">
            <v>CO2_T</v>
          </cell>
          <cell r="D402">
            <v>7.73896617024085E-3</v>
          </cell>
          <cell r="E402">
            <v>7.7424631264032002E-3</v>
          </cell>
          <cell r="F402">
            <v>7.6953431939480697E-3</v>
          </cell>
        </row>
        <row r="403">
          <cell r="A403" t="str">
            <v>T_B_c-ICENGAEXT</v>
          </cell>
          <cell r="B403" t="str">
            <v>VAR_fout</v>
          </cell>
          <cell r="C403" t="str">
            <v>TPBSc</v>
          </cell>
          <cell r="D403">
            <v>1.3653305850165416E-3</v>
          </cell>
          <cell r="E403">
            <v>1.0950365482647014E-3</v>
          </cell>
          <cell r="F403">
            <v>6.8447889459728728E-4</v>
          </cell>
        </row>
        <row r="404">
          <cell r="A404" t="str">
            <v>T_B_c-ICENGAEXT</v>
          </cell>
          <cell r="B404" t="str">
            <v>VAR_fin</v>
          </cell>
          <cell r="C404" t="str">
            <v>TNGA</v>
          </cell>
          <cell r="D404">
            <v>1.3721571223831278E-4</v>
          </cell>
          <cell r="E404">
            <v>1.3727771500714897E-4</v>
          </cell>
          <cell r="F404">
            <v>1.3644225521184525E-4</v>
          </cell>
        </row>
        <row r="405">
          <cell r="A405" t="str">
            <v>T_B_c-ICENGAEXT</v>
          </cell>
          <cell r="B405" t="str">
            <v>VAR_cap</v>
          </cell>
          <cell r="C405" t="str">
            <v>-</v>
          </cell>
          <cell r="D405">
            <v>2.9722018741041245E-5</v>
          </cell>
          <cell r="E405">
            <v>2.3778234086242301E-5</v>
          </cell>
          <cell r="F405">
            <v>1.4861396303901497E-5</v>
          </cell>
        </row>
        <row r="406">
          <cell r="A406" t="str">
            <v>T_B_u-ICEDSLEXT</v>
          </cell>
          <cell r="B406" t="str">
            <v>VAR_fout</v>
          </cell>
          <cell r="C406" t="str">
            <v>CO2_T</v>
          </cell>
          <cell r="D406">
            <v>1.27095926230683</v>
          </cell>
          <cell r="E406">
            <v>1.2694181922574601</v>
          </cell>
          <cell r="F406">
            <v>1.26444655557184</v>
          </cell>
        </row>
        <row r="407">
          <cell r="A407" t="str">
            <v>T_B_u-ICEDSLEXT</v>
          </cell>
          <cell r="B407" t="str">
            <v>VAR_fout</v>
          </cell>
          <cell r="C407" t="str">
            <v>TPBSu</v>
          </cell>
          <cell r="D407">
            <v>0.2422049677597837</v>
          </cell>
          <cell r="E407">
            <v>0.19378277508601163</v>
          </cell>
          <cell r="F407">
            <v>0.12111380203440492</v>
          </cell>
        </row>
        <row r="408">
          <cell r="A408" t="str">
            <v>T_B_u-ICEDSLEXT</v>
          </cell>
          <cell r="B408" t="str">
            <v>VAR_fin</v>
          </cell>
          <cell r="C408" t="str">
            <v>TDSL</v>
          </cell>
          <cell r="D408">
            <v>1.7339144096955354E-2</v>
          </cell>
          <cell r="E408">
            <v>1.7318119948942196E-2</v>
          </cell>
          <cell r="F408">
            <v>1.7250294073285665E-2</v>
          </cell>
        </row>
        <row r="409">
          <cell r="A409" t="str">
            <v>T_B_u-ICEDSLEXT</v>
          </cell>
          <cell r="B409" t="str">
            <v>VAR_cap</v>
          </cell>
          <cell r="C409" t="str">
            <v>-</v>
          </cell>
          <cell r="D409">
            <v>4.5678335274397588E-3</v>
          </cell>
          <cell r="E409">
            <v>3.6542689740420198E-3</v>
          </cell>
          <cell r="F409">
            <v>2.2839181087762699E-3</v>
          </cell>
        </row>
        <row r="410">
          <cell r="A410" t="str">
            <v>D-T-ELC-LGV</v>
          </cell>
          <cell r="B410" t="str">
            <v>VAR_fout</v>
          </cell>
          <cell r="C410" t="str">
            <v>T-ELC-LGV_BatSTGin</v>
          </cell>
          <cell r="D410">
            <v>3.5404763043492909E-2</v>
          </cell>
          <cell r="E410">
            <v>7.8423349542291076E-2</v>
          </cell>
          <cell r="F410">
            <v>0.1165453380597886</v>
          </cell>
          <cell r="G410">
            <v>1.680715251379749</v>
          </cell>
          <cell r="H410">
            <v>4.7319892851542136</v>
          </cell>
          <cell r="I410">
            <v>7.3596324510815032</v>
          </cell>
          <cell r="J410">
            <v>7.6668353425786178</v>
          </cell>
          <cell r="K410">
            <v>7.9741769390047255</v>
          </cell>
          <cell r="L410">
            <v>8.3471532192141158</v>
          </cell>
          <cell r="M410">
            <v>8.8719877024542768</v>
          </cell>
          <cell r="N410">
            <v>9.4540277622504991</v>
          </cell>
          <cell r="O410">
            <v>10.094801613253829</v>
          </cell>
        </row>
        <row r="411">
          <cell r="A411" t="str">
            <v>D-T-ELC-LGV</v>
          </cell>
          <cell r="B411" t="str">
            <v>VAR_fin</v>
          </cell>
          <cell r="C411" t="str">
            <v>TELC</v>
          </cell>
          <cell r="D411">
            <v>3.5404763043492909E-2</v>
          </cell>
          <cell r="E411">
            <v>7.8423349542291076E-2</v>
          </cell>
          <cell r="F411">
            <v>0.1165453380597886</v>
          </cell>
          <cell r="G411">
            <v>1.680715251379749</v>
          </cell>
          <cell r="H411">
            <v>4.7319892851542136</v>
          </cell>
          <cell r="I411">
            <v>7.3596324510815032</v>
          </cell>
          <cell r="J411">
            <v>7.6668353425786178</v>
          </cell>
          <cell r="K411">
            <v>7.9741769390047255</v>
          </cell>
          <cell r="L411">
            <v>8.3471532192141158</v>
          </cell>
          <cell r="M411">
            <v>8.8719877024542768</v>
          </cell>
          <cell r="N411">
            <v>9.4540277622504991</v>
          </cell>
          <cell r="O411">
            <v>10.094801613253829</v>
          </cell>
        </row>
        <row r="412">
          <cell r="A412" t="str">
            <v>D-T-ELC-LGV</v>
          </cell>
          <cell r="B412" t="str">
            <v>VAR_ncap</v>
          </cell>
          <cell r="C412" t="str">
            <v>-</v>
          </cell>
          <cell r="D412">
            <v>3.7441494379928399E-3</v>
          </cell>
          <cell r="E412">
            <v>4.5457992437534797E-3</v>
          </cell>
          <cell r="F412">
            <v>4.0303457029851998E-3</v>
          </cell>
          <cell r="G412">
            <v>0.16693711583749901</v>
          </cell>
          <cell r="H412">
            <v>0.33116623114925903</v>
          </cell>
          <cell r="I412">
            <v>0.41168567953257801</v>
          </cell>
          <cell r="J412">
            <v>0.22698036384349901</v>
          </cell>
          <cell r="K412">
            <v>0.47525436088731698</v>
          </cell>
          <cell r="L412">
            <v>0.30493595349996599</v>
          </cell>
          <cell r="M412">
            <v>0.389333956216592</v>
          </cell>
          <cell r="N412">
            <v>0.55593970261010195</v>
          </cell>
          <cell r="O412">
            <v>0.248328078687751</v>
          </cell>
        </row>
        <row r="413">
          <cell r="A413" t="str">
            <v>D-T-ELC-LGV</v>
          </cell>
          <cell r="B413" t="str">
            <v>VAR_cap</v>
          </cell>
          <cell r="C413" t="str">
            <v>-</v>
          </cell>
          <cell r="D413">
            <v>3.7441494379928399E-3</v>
          </cell>
          <cell r="E413">
            <v>8.2899486817463192E-3</v>
          </cell>
          <cell r="F413">
            <v>1.2320294384731501E-2</v>
          </cell>
          <cell r="G413">
            <v>0.17765054516301099</v>
          </cell>
          <cell r="H413">
            <v>0.50016826961487004</v>
          </cell>
          <cell r="I413">
            <v>0.77790819382389897</v>
          </cell>
          <cell r="J413">
            <v>0.81037937574891705</v>
          </cell>
          <cell r="K413">
            <v>0.84286541554908301</v>
          </cell>
          <cell r="L413">
            <v>0.88228850137109505</v>
          </cell>
          <cell r="M413">
            <v>0.93776353438947102</v>
          </cell>
          <cell r="N413">
            <v>0.99928450138205704</v>
          </cell>
          <cell r="O413">
            <v>1.0670147987226799</v>
          </cell>
        </row>
        <row r="414">
          <cell r="A414" t="str">
            <v>T_C-HYBGSLEXT</v>
          </cell>
          <cell r="B414" t="str">
            <v>VAR_fout</v>
          </cell>
          <cell r="C414" t="str">
            <v>CO2_T</v>
          </cell>
          <cell r="D414">
            <v>92.549903270216106</v>
          </cell>
          <cell r="E414">
            <v>91.724482100615305</v>
          </cell>
          <cell r="F414">
            <v>68.278355258121593</v>
          </cell>
          <cell r="G414">
            <v>32.395410339795497</v>
          </cell>
        </row>
        <row r="415">
          <cell r="A415" t="str">
            <v>T_C-HYBGSLEXT</v>
          </cell>
          <cell r="B415" t="str">
            <v>VAR_fout</v>
          </cell>
          <cell r="C415" t="str">
            <v>TPCAR</v>
          </cell>
          <cell r="D415">
            <v>0.61925083462340935</v>
          </cell>
          <cell r="E415">
            <v>0.6276940078346277</v>
          </cell>
          <cell r="F415">
            <v>0.48284038216708353</v>
          </cell>
          <cell r="G415">
            <v>0.24142027926242907</v>
          </cell>
        </row>
        <row r="416">
          <cell r="A416" t="str">
            <v>T_C-HYBGSLEXT</v>
          </cell>
          <cell r="B416" t="str">
            <v>VAR_fin</v>
          </cell>
          <cell r="C416" t="str">
            <v>TGSL</v>
          </cell>
          <cell r="D416">
            <v>1.2540637299487269</v>
          </cell>
          <cell r="E416">
            <v>1.2428791612549486</v>
          </cell>
          <cell r="F416">
            <v>0.9251809655572053</v>
          </cell>
          <cell r="G416">
            <v>0.4389621997262268</v>
          </cell>
        </row>
        <row r="417">
          <cell r="A417" t="str">
            <v>T_C-HYBGSLEXT</v>
          </cell>
          <cell r="B417" t="str">
            <v>VAR_cap</v>
          </cell>
          <cell r="C417" t="str">
            <v>-</v>
          </cell>
          <cell r="D417">
            <v>6.5792607361353381E-2</v>
          </cell>
          <cell r="E417">
            <v>5.7063066666666697E-2</v>
          </cell>
          <cell r="F417">
            <v>4.38946666666667E-2</v>
          </cell>
          <cell r="G417">
            <v>2.1947333333333301E-2</v>
          </cell>
        </row>
        <row r="418">
          <cell r="A418" t="str">
            <v>TPAVDKEREXT</v>
          </cell>
          <cell r="B418" t="str">
            <v>VAR_fout</v>
          </cell>
          <cell r="C418" t="str">
            <v>CO2_T</v>
          </cell>
          <cell r="D418">
            <v>79.576349423418094</v>
          </cell>
          <cell r="E418">
            <v>100.796237247683</v>
          </cell>
          <cell r="F418">
            <v>132.626068984081</v>
          </cell>
          <cell r="G418">
            <v>185.675788544743</v>
          </cell>
          <cell r="H418">
            <v>170.02894982493601</v>
          </cell>
          <cell r="I418">
            <v>154.38211110512901</v>
          </cell>
          <cell r="J418">
            <v>138.735272385321</v>
          </cell>
          <cell r="K418">
            <v>123.088433665514</v>
          </cell>
          <cell r="L418">
            <v>109.90751284479499</v>
          </cell>
          <cell r="M418">
            <v>98.138070491291401</v>
          </cell>
          <cell r="N418">
            <v>87.628958480337403</v>
          </cell>
          <cell r="O418">
            <v>78.245214379164594</v>
          </cell>
        </row>
        <row r="419">
          <cell r="A419" t="str">
            <v>TPAVDKEREXT</v>
          </cell>
          <cell r="B419" t="str">
            <v>VAR_fout</v>
          </cell>
          <cell r="C419" t="str">
            <v>TPAVD</v>
          </cell>
          <cell r="D419">
            <v>1.0930817228491501</v>
          </cell>
          <cell r="E419">
            <v>1.3845636984571901</v>
          </cell>
          <cell r="F419">
            <v>1.82178666186924</v>
          </cell>
          <cell r="G419">
            <v>2.5504916008893299</v>
          </cell>
          <cell r="H419">
            <v>2.33556249759528</v>
          </cell>
          <cell r="I419">
            <v>2.1206333943012199</v>
          </cell>
          <cell r="J419">
            <v>1.90570429100716</v>
          </cell>
          <cell r="K419">
            <v>1.6907751877131001</v>
          </cell>
          <cell r="L419">
            <v>1.5097185830329001</v>
          </cell>
          <cell r="M419">
            <v>1.34805041883642</v>
          </cell>
          <cell r="N419">
            <v>1.2036944846200199</v>
          </cell>
          <cell r="O419">
            <v>1.0747969008127001</v>
          </cell>
        </row>
        <row r="420">
          <cell r="A420" t="str">
            <v>TPAVDKEREXT</v>
          </cell>
          <cell r="B420" t="str">
            <v>VAR_fin</v>
          </cell>
          <cell r="C420" t="str">
            <v>TKER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  <cell r="H420">
            <v>2.33556249759528</v>
          </cell>
          <cell r="I420">
            <v>2.1206333943012199</v>
          </cell>
          <cell r="J420">
            <v>1.90570429100716</v>
          </cell>
          <cell r="K420">
            <v>1.6907751877131001</v>
          </cell>
          <cell r="L420">
            <v>1.5097185830329001</v>
          </cell>
          <cell r="M420">
            <v>1.34805041883642</v>
          </cell>
          <cell r="N420">
            <v>1.2036944846200199</v>
          </cell>
          <cell r="O420">
            <v>1.0747969008127001</v>
          </cell>
        </row>
        <row r="421">
          <cell r="A421" t="str">
            <v>TPAVDKEREXT</v>
          </cell>
          <cell r="B421" t="str">
            <v>VAR_ncap</v>
          </cell>
          <cell r="C421" t="str">
            <v>-</v>
          </cell>
          <cell r="D421">
            <v>1.1711975772082099</v>
          </cell>
          <cell r="E421">
            <v>4.0597259025231898</v>
          </cell>
          <cell r="F421">
            <v>2.40640016397243</v>
          </cell>
          <cell r="G421">
            <v>1.48401135343454</v>
          </cell>
          <cell r="H421">
            <v>1.6581144817831699</v>
          </cell>
          <cell r="I421">
            <v>1.38694370268533</v>
          </cell>
          <cell r="J421">
            <v>0.79588070541198197</v>
          </cell>
          <cell r="K421">
            <v>0.90278551307425403</v>
          </cell>
          <cell r="L421">
            <v>0.85512650068229101</v>
          </cell>
          <cell r="M421">
            <v>1.22439011198198</v>
          </cell>
          <cell r="N421">
            <v>1.0247740032258601</v>
          </cell>
          <cell r="O421">
            <v>0.80184625235044404</v>
          </cell>
        </row>
        <row r="422">
          <cell r="A422" t="str">
            <v>TPAVDKEREXT</v>
          </cell>
          <cell r="B422" t="str">
            <v>VAR_cap</v>
          </cell>
          <cell r="C422" t="str">
            <v>-</v>
          </cell>
          <cell r="D422">
            <v>2.26427930005736</v>
          </cell>
          <cell r="E422">
            <v>6.3240052025805502</v>
          </cell>
          <cell r="F422">
            <v>6.9004827801328599</v>
          </cell>
          <cell r="G422">
            <v>6.0289310841877581</v>
          </cell>
          <cell r="H422">
            <v>5.584536037845079</v>
          </cell>
          <cell r="I422">
            <v>4.3379208020853026</v>
          </cell>
          <cell r="J422">
            <v>2.6052064854649499</v>
          </cell>
          <cell r="K422">
            <v>2.4434671765186899</v>
          </cell>
          <cell r="L422">
            <v>2.0498990892562103</v>
          </cell>
          <cell r="M422">
            <v>2.3597820532782601</v>
          </cell>
          <cell r="N422">
            <v>2.2889984373310099</v>
          </cell>
          <cell r="O422">
            <v>1.8160464217481103</v>
          </cell>
        </row>
        <row r="423">
          <cell r="A423" t="str">
            <v>T_C-ICE-GSL-S1</v>
          </cell>
          <cell r="B423" t="str">
            <v>VAR_fout</v>
          </cell>
          <cell r="C423" t="str">
            <v>CO2_T</v>
          </cell>
          <cell r="D423">
            <v>36.645635558335385</v>
          </cell>
          <cell r="E423">
            <v>40.646185389813134</v>
          </cell>
          <cell r="F423">
            <v>98.67881301266334</v>
          </cell>
          <cell r="G423">
            <v>83.37145169256631</v>
          </cell>
          <cell r="H423">
            <v>45.277394684030476</v>
          </cell>
          <cell r="I423">
            <v>7.098676161396317</v>
          </cell>
        </row>
        <row r="424">
          <cell r="A424" t="str">
            <v>T_C-ICE-GSL-S1</v>
          </cell>
          <cell r="B424" t="str">
            <v>VAR_fout</v>
          </cell>
          <cell r="C424" t="str">
            <v>TPCAR</v>
          </cell>
          <cell r="D424">
            <v>0.33907952702795774</v>
          </cell>
          <cell r="E424">
            <v>0.37236783730437178</v>
          </cell>
          <cell r="F424">
            <v>0.83077062951462066</v>
          </cell>
          <cell r="G424">
            <v>0.70147077652280065</v>
          </cell>
          <cell r="H424">
            <v>0.36771752772182431</v>
          </cell>
          <cell r="I424">
            <v>5.7613171131199854E-2</v>
          </cell>
        </row>
        <row r="425">
          <cell r="A425" t="str">
            <v>T_C-ICE-GSL-S1</v>
          </cell>
          <cell r="B425" t="str">
            <v>VAR_fin</v>
          </cell>
          <cell r="C425" t="str">
            <v>TGSL</v>
          </cell>
          <cell r="D425">
            <v>0.49655332734871838</v>
          </cell>
          <cell r="E425">
            <v>0.55076131964516628</v>
          </cell>
          <cell r="F425">
            <v>1.3371112874344628</v>
          </cell>
          <cell r="G425">
            <v>1.1296944673789471</v>
          </cell>
          <cell r="H425">
            <v>0.61351483311694432</v>
          </cell>
          <cell r="I425">
            <v>9.6188023867158967E-2</v>
          </cell>
        </row>
        <row r="426">
          <cell r="A426" t="str">
            <v>T_C-ICE-GSL-S1</v>
          </cell>
          <cell r="B426" t="str">
            <v>VAR_ncap</v>
          </cell>
          <cell r="C426" t="str">
            <v>-</v>
          </cell>
          <cell r="E426">
            <v>2.87640742841826E-5</v>
          </cell>
          <cell r="F426">
            <v>8.8096898165219595E-2</v>
          </cell>
          <cell r="G426">
            <v>7.44417939580124E-5</v>
          </cell>
        </row>
        <row r="427">
          <cell r="A427" t="str">
            <v>T_C-ICE-GSL-S1</v>
          </cell>
          <cell r="B427" t="str">
            <v>VAR_cap</v>
          </cell>
          <cell r="C427" t="str">
            <v>-</v>
          </cell>
          <cell r="D427">
            <v>3.6542730852944287E-2</v>
          </cell>
          <cell r="E427">
            <v>3.9785577814477419E-2</v>
          </cell>
          <cell r="F427">
            <v>0.12624392756030511</v>
          </cell>
          <cell r="G427">
            <v>0.10659825422978542</v>
          </cell>
          <cell r="H427">
            <v>5.5878621989710685E-2</v>
          </cell>
          <cell r="I427">
            <v>8.7529386959410063E-3</v>
          </cell>
        </row>
        <row r="428">
          <cell r="A428" t="str">
            <v>V2G</v>
          </cell>
          <cell r="B428" t="str">
            <v>VAR_fout</v>
          </cell>
          <cell r="C428" t="str">
            <v>ELC35</v>
          </cell>
          <cell r="G428">
            <v>0.1905495979954967</v>
          </cell>
          <cell r="H428">
            <v>0.67850751261043285</v>
          </cell>
          <cell r="I428">
            <v>0.72968845941304417</v>
          </cell>
          <cell r="J428">
            <v>0.91775216690587225</v>
          </cell>
          <cell r="K428">
            <v>0.86228352085086357</v>
          </cell>
          <cell r="L428">
            <v>0.83815429375512751</v>
          </cell>
          <cell r="M428">
            <v>0.85651595354207299</v>
          </cell>
          <cell r="N428">
            <v>0.85093674797449326</v>
          </cell>
          <cell r="O428">
            <v>1.1671067362610532</v>
          </cell>
        </row>
        <row r="429">
          <cell r="A429" t="str">
            <v>V2G</v>
          </cell>
          <cell r="B429" t="str">
            <v>VAR_fin</v>
          </cell>
          <cell r="C429" t="str">
            <v>T-ELC-Bus_c_BatSTGout_S1</v>
          </cell>
          <cell r="G429">
            <v>1.3042012473243206E-3</v>
          </cell>
          <cell r="H429">
            <v>6.372120305748746E-3</v>
          </cell>
          <cell r="I429">
            <v>3.7912976135426359E-3</v>
          </cell>
          <cell r="J429">
            <v>2.8900345600080648E-3</v>
          </cell>
          <cell r="K429">
            <v>3.9209385041375777E-3</v>
          </cell>
          <cell r="L429">
            <v>3.0184752582178261E-3</v>
          </cell>
          <cell r="M429">
            <v>4.4022780888702236E-3</v>
          </cell>
          <cell r="N429">
            <v>3.934137186623032E-3</v>
          </cell>
          <cell r="O429">
            <v>6.1212719408073515E-3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T-ELC-Bus_c_BatSTGout_S2</v>
          </cell>
          <cell r="G430">
            <v>1.3022108222979618E-3</v>
          </cell>
          <cell r="H430">
            <v>4.7676226653009107E-3</v>
          </cell>
          <cell r="I430">
            <v>4.2017207709768465E-3</v>
          </cell>
          <cell r="J430">
            <v>2.9807108003414816E-3</v>
          </cell>
          <cell r="K430">
            <v>4.9327110062692917E-3</v>
          </cell>
          <cell r="L430">
            <v>3.1073286607735725E-3</v>
          </cell>
          <cell r="M430">
            <v>4.8364468099174407E-3</v>
          </cell>
          <cell r="N430">
            <v>4.2751729128229351E-3</v>
          </cell>
          <cell r="O430">
            <v>6.8201452540465318E-3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T-ELC-Bus_c_BatSTGout_S3</v>
          </cell>
          <cell r="G431">
            <v>2.6193864969668602E-4</v>
          </cell>
          <cell r="H431">
            <v>1.7020484278833924E-3</v>
          </cell>
          <cell r="I431">
            <v>1.9582506006832825E-3</v>
          </cell>
          <cell r="J431">
            <v>1.7353910685050738E-3</v>
          </cell>
          <cell r="K431">
            <v>2.5631776882771773E-3</v>
          </cell>
          <cell r="L431">
            <v>1.8479618928501607E-3</v>
          </cell>
          <cell r="M431">
            <v>2.6198087499057277E-3</v>
          </cell>
          <cell r="N431">
            <v>2.3916499765533851E-3</v>
          </cell>
          <cell r="O431">
            <v>3.3781904805523684E-3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T-ELC-Bus_c_BatSTGout_S4</v>
          </cell>
          <cell r="G432">
            <v>7.333768635336925E-6</v>
          </cell>
          <cell r="H432">
            <v>1.4970777696386624E-5</v>
          </cell>
          <cell r="I432">
            <v>1.7039005728953268E-4</v>
          </cell>
          <cell r="J432">
            <v>2.5294306397338827E-4</v>
          </cell>
          <cell r="K432">
            <v>4.7656989148205233E-4</v>
          </cell>
          <cell r="L432">
            <v>4.2162433447140364E-4</v>
          </cell>
          <cell r="M432">
            <v>4.7057184383576529E-4</v>
          </cell>
          <cell r="N432">
            <v>5.7922449803329238E-4</v>
          </cell>
          <cell r="O432">
            <v>8.9269311337455048E-4</v>
          </cell>
        </row>
        <row r="433">
          <cell r="A433" t="str">
            <v>V2G</v>
          </cell>
          <cell r="B433" t="str">
            <v>VAR_fin</v>
          </cell>
          <cell r="C433" t="str">
            <v>T-ELC-car-BatSTGOut_S1</v>
          </cell>
          <cell r="G433">
            <v>3.3218234849397309E-2</v>
          </cell>
          <cell r="H433">
            <v>0.16756141708091796</v>
          </cell>
          <cell r="I433">
            <v>0.25829834687726833</v>
          </cell>
          <cell r="J433">
            <v>0.257955860388286</v>
          </cell>
          <cell r="K433">
            <v>0.2462376378779548</v>
          </cell>
          <cell r="L433">
            <v>0.25136525686037248</v>
          </cell>
          <cell r="M433">
            <v>0.25594719025634438</v>
          </cell>
          <cell r="N433">
            <v>0.27204570677403417</v>
          </cell>
          <cell r="O433">
            <v>0.33036244926957731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T-ELC-car-BatSTGOut_S2</v>
          </cell>
          <cell r="G434">
            <v>2.4511371598446682E-2</v>
          </cell>
          <cell r="H434">
            <v>9.0273977639685851E-2</v>
          </cell>
          <cell r="I434">
            <v>0.11043804081102815</v>
          </cell>
          <cell r="J434">
            <v>0.12040408209955906</v>
          </cell>
          <cell r="K434">
            <v>0.1058934226190565</v>
          </cell>
          <cell r="L434">
            <v>8.9970417530003316E-2</v>
          </cell>
          <cell r="M434">
            <v>0.10732827883830866</v>
          </cell>
          <cell r="N434">
            <v>0.1066783649826001</v>
          </cell>
          <cell r="O434">
            <v>0.14008909299163605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T-ELC-car-BatSTGOut_S3</v>
          </cell>
          <cell r="G435">
            <v>2.3845754906571905E-2</v>
          </cell>
          <cell r="H435">
            <v>0.13331132345464555</v>
          </cell>
          <cell r="I435">
            <v>0.10723681159688971</v>
          </cell>
          <cell r="J435">
            <v>0.14430304114869699</v>
          </cell>
          <cell r="K435">
            <v>0.10621870250865756</v>
          </cell>
          <cell r="L435">
            <v>8.8220430097344704E-2</v>
          </cell>
          <cell r="M435">
            <v>0.10720287340666401</v>
          </cell>
          <cell r="N435">
            <v>0.10242768152152086</v>
          </cell>
          <cell r="O435">
            <v>0.12211696367675624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T-ELC-car-BatSTGOut_S4</v>
          </cell>
          <cell r="G436">
            <v>2.6933903238638274E-2</v>
          </cell>
          <cell r="H436">
            <v>9.5265874586621058E-2</v>
          </cell>
          <cell r="I436">
            <v>0.10859057731861611</v>
          </cell>
          <cell r="J436">
            <v>0.12054229162614276</v>
          </cell>
          <cell r="K436">
            <v>0.10455318544263593</v>
          </cell>
          <cell r="L436">
            <v>8.7376060001845349E-2</v>
          </cell>
          <cell r="M436">
            <v>0.10511924088054736</v>
          </cell>
          <cell r="N436">
            <v>0.10930763818695059</v>
          </cell>
          <cell r="O436">
            <v>0.13798102233442386</v>
          </cell>
        </row>
        <row r="437">
          <cell r="A437" t="str">
            <v>V2G</v>
          </cell>
          <cell r="B437" t="str">
            <v>VAR_fin</v>
          </cell>
          <cell r="C437" t="str">
            <v>T-ELC-car-PlgSTGOut_S1</v>
          </cell>
          <cell r="G437">
            <v>2.887127363165559E-4</v>
          </cell>
          <cell r="H437">
            <v>6.0697541156699267E-4</v>
          </cell>
          <cell r="I437">
            <v>4.4921716204815004E-4</v>
          </cell>
          <cell r="J437">
            <v>1.7145676205846288E-3</v>
          </cell>
          <cell r="K437">
            <v>1.5058324175788926E-3</v>
          </cell>
          <cell r="L437">
            <v>6.3131860129003875E-3</v>
          </cell>
          <cell r="M437">
            <v>6.984071591196188E-3</v>
          </cell>
          <cell r="N437">
            <v>5.9434449908692373E-3</v>
          </cell>
          <cell r="O437">
            <v>4.5199426568614254E-3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T-ELC-car-PlgSTGOut_S2</v>
          </cell>
          <cell r="G438">
            <v>8.7205935051524208E-5</v>
          </cell>
          <cell r="H438">
            <v>4.6266325009399189E-4</v>
          </cell>
          <cell r="I438">
            <v>1.8466452117499607E-3</v>
          </cell>
          <cell r="J438">
            <v>4.4689545316407581E-4</v>
          </cell>
          <cell r="K438">
            <v>1.5259091559784569E-3</v>
          </cell>
          <cell r="L438">
            <v>1.670879857418997E-3</v>
          </cell>
          <cell r="M438">
            <v>3.8587289145260058E-3</v>
          </cell>
          <cell r="N438">
            <v>3.9588664107380409E-3</v>
          </cell>
          <cell r="O438">
            <v>6.2183442474497983E-3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T-ELC-car-PlgSTGOut_S3</v>
          </cell>
          <cell r="G439">
            <v>7.0240710280465621E-2</v>
          </cell>
          <cell r="H439">
            <v>0.14049905661411496</v>
          </cell>
          <cell r="I439">
            <v>7.8577921622564675E-2</v>
          </cell>
          <cell r="J439">
            <v>0.11407910333353845</v>
          </cell>
          <cell r="K439">
            <v>0.10013755485835146</v>
          </cell>
          <cell r="L439">
            <v>9.1585137415380879E-2</v>
          </cell>
          <cell r="M439">
            <v>5.6772717247451721E-3</v>
          </cell>
          <cell r="N439">
            <v>5.0830336802043718E-3</v>
          </cell>
          <cell r="O439">
            <v>3.0029704146761339E-3</v>
          </cell>
        </row>
        <row r="440">
          <cell r="A440" t="str">
            <v>V2G</v>
          </cell>
          <cell r="B440" t="str">
            <v>VAR_fin</v>
          </cell>
          <cell r="C440" t="str">
            <v>T-ELC-TWSTGout_S1</v>
          </cell>
          <cell r="G440">
            <v>1.2472877478237861E-3</v>
          </cell>
          <cell r="H440">
            <v>2.5263839603200328E-3</v>
          </cell>
          <cell r="I440">
            <v>2.0675042869478023E-3</v>
          </cell>
          <cell r="J440">
            <v>1.8014830140664279E-3</v>
          </cell>
          <cell r="K440">
            <v>2.544174929277773E-3</v>
          </cell>
          <cell r="L440">
            <v>1.1937124707190985E-3</v>
          </cell>
          <cell r="M440">
            <v>2.5859746324598991E-3</v>
          </cell>
          <cell r="N440">
            <v>1.9041911050800785E-3</v>
          </cell>
          <cell r="O440">
            <v>5.0828967679606152E-3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T-ELC-car-PlgSTGOut_S4</v>
          </cell>
          <cell r="G441">
            <v>7.3155212034367576E-5</v>
          </cell>
          <cell r="H441">
            <v>7.9506882235407482E-4</v>
          </cell>
          <cell r="I441">
            <v>4.9266260716260028E-3</v>
          </cell>
          <cell r="J441">
            <v>0.10137204823442024</v>
          </cell>
          <cell r="K441">
            <v>9.1837550703496487E-2</v>
          </cell>
          <cell r="L441">
            <v>0.15379548125243209</v>
          </cell>
          <cell r="M441">
            <v>0.1568777035406364</v>
          </cell>
          <cell r="N441">
            <v>0.15227906762085713</v>
          </cell>
          <cell r="O441">
            <v>0.24422210214173237</v>
          </cell>
        </row>
        <row r="442">
          <cell r="A442" t="str">
            <v>V2G</v>
          </cell>
          <cell r="B442" t="str">
            <v>VAR_fin</v>
          </cell>
          <cell r="C442" t="str">
            <v>T-ELC-TWSTGout_S2</v>
          </cell>
          <cell r="G442">
            <v>1.7307996745160492E-3</v>
          </cell>
          <cell r="H442">
            <v>2.9718290508920896E-3</v>
          </cell>
          <cell r="I442">
            <v>2.6957619962792315E-3</v>
          </cell>
          <cell r="J442">
            <v>2.6732915353588353E-3</v>
          </cell>
          <cell r="K442">
            <v>5.4318922701941811E-3</v>
          </cell>
          <cell r="L442">
            <v>4.7672202226657912E-3</v>
          </cell>
          <cell r="M442">
            <v>7.6890433555113179E-3</v>
          </cell>
          <cell r="N442">
            <v>5.8863296350222492E-3</v>
          </cell>
          <cell r="O442">
            <v>1.2853293488520635E-2</v>
          </cell>
        </row>
        <row r="443">
          <cell r="A443" t="str">
            <v>V2G</v>
          </cell>
          <cell r="B443" t="str">
            <v>VAR_fin</v>
          </cell>
          <cell r="C443" t="str">
            <v>T-ELC-TWSTGout_S3</v>
          </cell>
          <cell r="G443">
            <v>2.1324821055991629E-3</v>
          </cell>
          <cell r="H443">
            <v>4.8880106004639936E-3</v>
          </cell>
          <cell r="I443">
            <v>4.6029921187774768E-3</v>
          </cell>
          <cell r="J443">
            <v>4.1265246368334188E-3</v>
          </cell>
          <cell r="K443">
            <v>8.8462439815906856E-3</v>
          </cell>
          <cell r="L443">
            <v>6.879191107711769E-3</v>
          </cell>
          <cell r="M443">
            <v>9.8349398109079424E-3</v>
          </cell>
          <cell r="N443">
            <v>9.5403083651786572E-3</v>
          </cell>
          <cell r="O443">
            <v>1.8310793664724132E-2</v>
          </cell>
        </row>
        <row r="444">
          <cell r="A444" t="str">
            <v>V2G</v>
          </cell>
          <cell r="B444" t="str">
            <v>VAR_fin</v>
          </cell>
          <cell r="C444" t="str">
            <v>T-ELC-TWSTGout_S4</v>
          </cell>
          <cell r="G444">
            <v>2.5773420601897111E-3</v>
          </cell>
          <cell r="H444">
            <v>5.0569776282646832E-3</v>
          </cell>
          <cell r="I444">
            <v>5.2330221784788848E-3</v>
          </cell>
          <cell r="J444">
            <v>5.708872174853971E-3</v>
          </cell>
          <cell r="K444">
            <v>1.0637203933945932E-2</v>
          </cell>
          <cell r="L444">
            <v>8.5657327205088153E-3</v>
          </cell>
          <cell r="M444">
            <v>1.2834765097859318E-2</v>
          </cell>
          <cell r="N444">
            <v>1.2491877920809313E-2</v>
          </cell>
          <cell r="O444">
            <v>2.3953730257348458E-2</v>
          </cell>
        </row>
        <row r="445">
          <cell r="A445" t="str">
            <v>V2G</v>
          </cell>
          <cell r="B445" t="str">
            <v>VAR_fin</v>
          </cell>
          <cell r="C445" t="str">
            <v>T-ELC-Bus_u_BatSTGout_S1</v>
          </cell>
          <cell r="G445">
            <v>5.8588248922471877E-5</v>
          </cell>
          <cell r="H445">
            <v>1.084982137617715E-4</v>
          </cell>
          <cell r="I445">
            <v>9.1499812608231056E-5</v>
          </cell>
          <cell r="J445">
            <v>1.264426658062439E-4</v>
          </cell>
          <cell r="K445">
            <v>3.2085621180559721E-4</v>
          </cell>
          <cell r="L445">
            <v>1.8228325936652396E-4</v>
          </cell>
          <cell r="M445">
            <v>3.7268911445985896E-4</v>
          </cell>
          <cell r="N445">
            <v>2.6843738747045238E-4</v>
          </cell>
          <cell r="O445">
            <v>6.8314296090389158E-4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T-ELC-Bus_u_BatSTGout_S2</v>
          </cell>
          <cell r="G446">
            <v>4.8091769467816738E-5</v>
          </cell>
          <cell r="H446">
            <v>9.1534585459271633E-5</v>
          </cell>
          <cell r="I446">
            <v>7.9424252390245589E-5</v>
          </cell>
          <cell r="J446">
            <v>1.1258916526298501E-4</v>
          </cell>
          <cell r="K446">
            <v>2.8998224668390615E-4</v>
          </cell>
          <cell r="L446">
            <v>1.6849099234850711E-4</v>
          </cell>
          <cell r="M446">
            <v>3.5081198462356061E-4</v>
          </cell>
          <cell r="N446">
            <v>2.514464972538001E-4</v>
          </cell>
          <cell r="O446">
            <v>6.5142272752920368E-4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T-ELC-Bus_u_BatSTGout_S3</v>
          </cell>
          <cell r="G447">
            <v>2.7384797130695816E-5</v>
          </cell>
          <cell r="H447">
            <v>4.4107988207034435E-5</v>
          </cell>
          <cell r="I447">
            <v>4.2458795450723511E-5</v>
          </cell>
          <cell r="J447">
            <v>6.2374554175233964E-5</v>
          </cell>
          <cell r="K447">
            <v>1.5010245854962218E-4</v>
          </cell>
          <cell r="L447">
            <v>8.8025889149940956E-5</v>
          </cell>
          <cell r="M447">
            <v>1.4698298526189479E-4</v>
          </cell>
          <cell r="N447">
            <v>1.1857885357493564E-4</v>
          </cell>
          <cell r="O447">
            <v>2.6390542377577406E-4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T-ELC-Bus_u_BatSTGout_S4</v>
          </cell>
          <cell r="G448">
            <v>6.3632767867116384E-5</v>
          </cell>
          <cell r="H448">
            <v>2.4017276820563213E-3</v>
          </cell>
          <cell r="I448">
            <v>1.2951220616987455E-4</v>
          </cell>
          <cell r="J448">
            <v>1.381073539574089E-4</v>
          </cell>
          <cell r="K448">
            <v>3.2827118660798757E-4</v>
          </cell>
          <cell r="L448">
            <v>2.3304752592572052E-4</v>
          </cell>
          <cell r="M448">
            <v>3.2184392988150891E-4</v>
          </cell>
          <cell r="N448">
            <v>3.2912922383848599E-4</v>
          </cell>
          <cell r="O448">
            <v>5.8822322111287586E-4</v>
          </cell>
        </row>
        <row r="449">
          <cell r="A449" t="str">
            <v>V2G</v>
          </cell>
          <cell r="B449" t="str">
            <v>VAR_fin</v>
          </cell>
          <cell r="C449" t="str">
            <v>T-ELC-LGV_BatSTGout</v>
          </cell>
          <cell r="G449">
            <v>2.971863665150759E-4</v>
          </cell>
          <cell r="H449">
            <v>3.6750310181323144E-4</v>
          </cell>
          <cell r="I449">
            <v>2.9185754609680614E-4</v>
          </cell>
          <cell r="J449">
            <v>3.397451305927061E-4</v>
          </cell>
          <cell r="K449">
            <v>7.8035181513230127E-4</v>
          </cell>
          <cell r="L449">
            <v>3.8076105286514132E-4</v>
          </cell>
          <cell r="M449">
            <v>7.6927295585385688E-4</v>
          </cell>
          <cell r="N449">
            <v>5.7311877511309964E-4</v>
          </cell>
          <cell r="O449">
            <v>1.3387810389021684E-3</v>
          </cell>
        </row>
        <row r="450">
          <cell r="A450" t="str">
            <v>V2G</v>
          </cell>
          <cell r="B450" t="str">
            <v>VAR_fin</v>
          </cell>
          <cell r="C450" t="str">
            <v>T-ELC-HGV_BatSTGout</v>
          </cell>
          <cell r="G450">
            <v>3.0677863307099836E-4</v>
          </cell>
          <cell r="H450">
            <v>1.8433691227371343E-2</v>
          </cell>
          <cell r="I450">
            <v>3.3986014933947692E-2</v>
          </cell>
          <cell r="J450">
            <v>3.4004535820260952E-2</v>
          </cell>
          <cell r="K450">
            <v>6.3180588863179218E-2</v>
          </cell>
          <cell r="L450">
            <v>3.7025565709090352E-2</v>
          </cell>
          <cell r="M450">
            <v>6.0321678952755822E-2</v>
          </cell>
          <cell r="N450">
            <v>5.0694824322838859E-2</v>
          </cell>
          <cell r="O450">
            <v>9.7693373593199323E-2</v>
          </cell>
        </row>
        <row r="451">
          <cell r="A451" t="str">
            <v>V2G</v>
          </cell>
          <cell r="B451" t="str">
            <v>VAR_ncap</v>
          </cell>
          <cell r="C451" t="str">
            <v>-</v>
          </cell>
          <cell r="G451">
            <v>6.6546327245585707E-2</v>
          </cell>
          <cell r="H451">
            <v>0.750286692885062</v>
          </cell>
          <cell r="I451">
            <v>1.2430189566739001</v>
          </cell>
          <cell r="J451">
            <v>1.7381959332207399E-2</v>
          </cell>
          <cell r="K451">
            <v>0.192691684869923</v>
          </cell>
          <cell r="L451">
            <v>1.09061998800537</v>
          </cell>
          <cell r="M451">
            <v>0.24959860170189499</v>
          </cell>
          <cell r="N451">
            <v>0.53725684858530898</v>
          </cell>
          <cell r="O451">
            <v>0.99618040389870299</v>
          </cell>
        </row>
        <row r="452">
          <cell r="A452" t="str">
            <v>V2G</v>
          </cell>
          <cell r="B452" t="str">
            <v>VAR_cap</v>
          </cell>
          <cell r="C452" t="str">
            <v>-</v>
          </cell>
          <cell r="G452">
            <v>6.6546327245585707E-2</v>
          </cell>
          <cell r="H452">
            <v>0.81683142890393723</v>
          </cell>
          <cell r="I452">
            <v>2.0471861247279519</v>
          </cell>
          <cell r="J452">
            <v>2.0106820269039973</v>
          </cell>
          <cell r="K452">
            <v>1.4530830048175782</v>
          </cell>
          <cell r="L452">
            <v>1.4893747616352979</v>
          </cell>
          <cell r="M452">
            <v>1.5329000894550069</v>
          </cell>
          <cell r="N452">
            <v>1.5658483335128042</v>
          </cell>
          <cell r="O452">
            <v>1.7830245294378773</v>
          </cell>
        </row>
        <row r="453">
          <cell r="A453" t="str">
            <v>TPSHPELCEXT</v>
          </cell>
          <cell r="B453" t="str">
            <v>VAR_fout</v>
          </cell>
          <cell r="C453" t="str">
            <v>TPSHP</v>
          </cell>
          <cell r="E453">
            <v>7.104902175741E-6</v>
          </cell>
          <cell r="F453">
            <v>9.8351024925946707E-6</v>
          </cell>
          <cell r="G453">
            <v>1.6268573102927901E-5</v>
          </cell>
          <cell r="H453">
            <v>0.53291109528904801</v>
          </cell>
          <cell r="I453">
            <v>4.4723894087851201</v>
          </cell>
          <cell r="J453">
            <v>11.3384333439543</v>
          </cell>
          <cell r="K453">
            <v>14.1315561273023</v>
          </cell>
          <cell r="L453">
            <v>14.131560636406901</v>
          </cell>
          <cell r="M453">
            <v>14.131584885838199</v>
          </cell>
          <cell r="N453">
            <v>14.131571656923001</v>
          </cell>
          <cell r="O453">
            <v>14.131570754173</v>
          </cell>
        </row>
        <row r="454">
          <cell r="A454" t="str">
            <v>TPSHPELCEXT</v>
          </cell>
          <cell r="B454" t="str">
            <v>VAR_fin</v>
          </cell>
          <cell r="C454" t="str">
            <v>TELC</v>
          </cell>
          <cell r="E454">
            <v>2.8795198245293817E-6</v>
          </cell>
          <cell r="F454">
            <v>3.9860327282762536E-6</v>
          </cell>
          <cell r="G454">
            <v>6.5934305086755888E-6</v>
          </cell>
          <cell r="H454">
            <v>0.21598158928014202</v>
          </cell>
          <cell r="I454">
            <v>1.8125983506970551</v>
          </cell>
          <cell r="J454">
            <v>4.595312192263397</v>
          </cell>
          <cell r="K454">
            <v>5.7273267123868283</v>
          </cell>
          <cell r="L454">
            <v>5.7273285398653035</v>
          </cell>
          <cell r="M454">
            <v>5.7273383678286685</v>
          </cell>
          <cell r="N454">
            <v>5.7273330063300092</v>
          </cell>
          <cell r="O454">
            <v>5.7273326404577833</v>
          </cell>
        </row>
        <row r="455">
          <cell r="A455" t="str">
            <v>TPSHPELCEXT</v>
          </cell>
          <cell r="B455" t="str">
            <v>VAR_ncap</v>
          </cell>
          <cell r="C455" t="str">
            <v>-</v>
          </cell>
          <cell r="D455">
            <v>2.2150182095400901E-6</v>
          </cell>
          <cell r="E455">
            <v>5.5036873716672404E-6</v>
          </cell>
          <cell r="F455">
            <v>2.9361837096839601E-6</v>
          </cell>
          <cell r="G455">
            <v>7.3651417119633003E-6</v>
          </cell>
          <cell r="H455">
            <v>0.53289771108761697</v>
          </cell>
          <cell r="I455">
            <v>3.9394533785321202</v>
          </cell>
          <cell r="J455">
            <v>6.8660716501424703</v>
          </cell>
          <cell r="K455">
            <v>2.7931359612701399</v>
          </cell>
          <cell r="L455">
            <v>0.893081509975724</v>
          </cell>
          <cell r="M455">
            <v>3.5792729024426002</v>
          </cell>
          <cell r="N455">
            <v>6.86607612276583</v>
          </cell>
          <cell r="O455">
            <v>2.7931431957140198</v>
          </cell>
        </row>
        <row r="456">
          <cell r="A456" t="str">
            <v>TPSHPELCEXT</v>
          </cell>
          <cell r="B456" t="str">
            <v>VAR_cap</v>
          </cell>
          <cell r="C456" t="str">
            <v>-</v>
          </cell>
          <cell r="D456">
            <v>2.2150182095400901E-6</v>
          </cell>
          <cell r="E456">
            <v>7.4472506104107983E-6</v>
          </cell>
          <cell r="F456">
            <v>9.5634363145231106E-6</v>
          </cell>
          <cell r="G456">
            <v>1.590324077746913E-5</v>
          </cell>
          <cell r="H456">
            <v>0.53291126511204912</v>
          </cell>
          <cell r="I456">
            <v>4.4723595335436199</v>
          </cell>
          <cell r="J456">
            <v>11.338424002528388</v>
          </cell>
          <cell r="K456">
            <v>14.13155126834722</v>
          </cell>
          <cell r="L456">
            <v>14.131539741123357</v>
          </cell>
          <cell r="M456">
            <v>14.131549332002717</v>
          </cell>
          <cell r="N456">
            <v>14.131552714774104</v>
          </cell>
          <cell r="O456">
            <v>14.131558500965912</v>
          </cell>
        </row>
        <row r="457">
          <cell r="A457" t="str">
            <v>TFLGV-ICEGSL</v>
          </cell>
          <cell r="B457" t="str">
            <v>VAR_fout</v>
          </cell>
          <cell r="C457" t="str">
            <v>CO2_T</v>
          </cell>
          <cell r="D457">
            <v>26.61225283066792</v>
          </cell>
          <cell r="E457">
            <v>42.588150827252875</v>
          </cell>
          <cell r="F457">
            <v>56.902502428138504</v>
          </cell>
          <cell r="G457">
            <v>100.47808545252713</v>
          </cell>
          <cell r="H457">
            <v>71.772986902838596</v>
          </cell>
          <cell r="I457">
            <v>1.10661373089082E-2</v>
          </cell>
        </row>
        <row r="458">
          <cell r="A458" t="str">
            <v>TFLGV-ICEGSL</v>
          </cell>
          <cell r="B458" t="str">
            <v>VAR_fout</v>
          </cell>
          <cell r="C458" t="str">
            <v>TFLGV</v>
          </cell>
          <cell r="D458">
            <v>0.12665326883900777</v>
          </cell>
          <cell r="E458">
            <v>0.20268590376025275</v>
          </cell>
          <cell r="F458">
            <v>0.27081089239232387</v>
          </cell>
          <cell r="G458">
            <v>0.47819619219093135</v>
          </cell>
          <cell r="H458">
            <v>0.34158263351189044</v>
          </cell>
          <cell r="I458">
            <v>5.2666058469855294E-5</v>
          </cell>
        </row>
        <row r="459">
          <cell r="A459" t="str">
            <v>TFLGV-ICEGSL</v>
          </cell>
          <cell r="B459" t="str">
            <v>VAR_fin</v>
          </cell>
          <cell r="C459" t="str">
            <v>TGSL</v>
          </cell>
          <cell r="D459">
            <v>0.36059963185186872</v>
          </cell>
          <cell r="E459">
            <v>0.57707521446142152</v>
          </cell>
          <cell r="F459">
            <v>0.77103661826745951</v>
          </cell>
          <cell r="G459">
            <v>1.3614916727984707</v>
          </cell>
          <cell r="H459">
            <v>0.97253369787044153</v>
          </cell>
          <cell r="I459">
            <v>1.4994766001230655E-4</v>
          </cell>
        </row>
        <row r="460">
          <cell r="A460" t="str">
            <v>TFLGV-ICEGSL</v>
          </cell>
          <cell r="B460" t="str">
            <v>VAR_ncap</v>
          </cell>
          <cell r="C460" t="str">
            <v>-</v>
          </cell>
          <cell r="E460">
            <v>1.6362941996434402E-5</v>
          </cell>
          <cell r="F460">
            <v>1.2379846968536E-2</v>
          </cell>
          <cell r="G460">
            <v>2.7481880720640901E-2</v>
          </cell>
        </row>
        <row r="461">
          <cell r="A461" t="str">
            <v>TFLGV-ICEGSL</v>
          </cell>
          <cell r="B461" t="str">
            <v>VAR_cap</v>
          </cell>
          <cell r="C461" t="str">
            <v>-</v>
          </cell>
          <cell r="D461">
            <v>1.2435E-2</v>
          </cell>
          <cell r="E461">
            <v>1.4138362941996434E-2</v>
          </cell>
          <cell r="F461">
            <v>2.65182099105324E-2</v>
          </cell>
          <cell r="G461">
            <v>4.7575600780423465E-2</v>
          </cell>
          <cell r="H461">
            <v>3.3824618545574801E-2</v>
          </cell>
          <cell r="I461">
            <v>3.9898040311500682E-6</v>
          </cell>
        </row>
        <row r="462">
          <cell r="A462" t="str">
            <v>T_C-ICE-GSL-S2</v>
          </cell>
          <cell r="B462" t="str">
            <v>VAR_fout</v>
          </cell>
          <cell r="C462" t="str">
            <v>CO2_T</v>
          </cell>
          <cell r="D462">
            <v>277.63018081009892</v>
          </cell>
          <cell r="E462">
            <v>391.65845523625893</v>
          </cell>
          <cell r="F462">
            <v>325.29731540829778</v>
          </cell>
          <cell r="G462">
            <v>303.28625703962388</v>
          </cell>
          <cell r="H462">
            <v>12.239553938411266</v>
          </cell>
          <cell r="I462">
            <v>8.8549051990514799E-2</v>
          </cell>
        </row>
        <row r="463">
          <cell r="A463" t="str">
            <v>T_C-ICE-GSL-S2</v>
          </cell>
          <cell r="B463" t="str">
            <v>VAR_fout</v>
          </cell>
          <cell r="C463" t="str">
            <v>TPCAR</v>
          </cell>
          <cell r="D463">
            <v>2.2808170556872556</v>
          </cell>
          <cell r="E463">
            <v>3.207876530160267</v>
          </cell>
          <cell r="F463">
            <v>2.6901152799213723</v>
          </cell>
          <cell r="G463">
            <v>2.5040111732239074</v>
          </cell>
          <cell r="H463">
            <v>0.1004172015987326</v>
          </cell>
          <cell r="I463">
            <v>6.2043870620274338E-4</v>
          </cell>
        </row>
        <row r="464">
          <cell r="A464" t="str">
            <v>T_C-ICE-GSL-S2</v>
          </cell>
          <cell r="B464" t="str">
            <v>VAR_fin</v>
          </cell>
          <cell r="C464" t="str">
            <v>TGSL</v>
          </cell>
          <cell r="D464">
            <v>3.7619265692425348</v>
          </cell>
          <cell r="E464">
            <v>5.3070251387026968</v>
          </cell>
          <cell r="F464">
            <v>4.4078227020094669</v>
          </cell>
          <cell r="G464">
            <v>4.1095698785856838</v>
          </cell>
          <cell r="H464">
            <v>0.16584761434161599</v>
          </cell>
          <cell r="I464">
            <v>1.1998516529880051E-3</v>
          </cell>
        </row>
        <row r="465">
          <cell r="A465" t="str">
            <v>T_C-ICE-GSL-S2</v>
          </cell>
          <cell r="B465" t="str">
            <v>VAR_ncap</v>
          </cell>
          <cell r="C465" t="str">
            <v>-</v>
          </cell>
          <cell r="E465">
            <v>1.9803503552314599E-5</v>
          </cell>
          <cell r="F465">
            <v>3.7021075284678301E-4</v>
          </cell>
          <cell r="G465">
            <v>4.6647561389904001E-5</v>
          </cell>
        </row>
        <row r="466">
          <cell r="A466" t="str">
            <v>T_C-ICE-GSL-S2</v>
          </cell>
          <cell r="B466" t="str">
            <v>VAR_cap</v>
          </cell>
          <cell r="C466" t="str">
            <v>-</v>
          </cell>
          <cell r="D466">
            <v>0.21743102523674498</v>
          </cell>
          <cell r="E466">
            <v>0.24339171297508488</v>
          </cell>
          <cell r="F466">
            <v>0.24041217838460277</v>
          </cell>
          <cell r="G466">
            <v>0.18999436026796301</v>
          </cell>
          <cell r="H466">
            <v>1.0507130240624952E-2</v>
          </cell>
          <cell r="I466">
            <v>5.7821705673086196E-5</v>
          </cell>
        </row>
        <row r="467">
          <cell r="A467" t="str">
            <v>T_C-ICE-DSL-S1</v>
          </cell>
          <cell r="B467" t="str">
            <v>VAR_fout</v>
          </cell>
          <cell r="C467" t="str">
            <v>CO2_T</v>
          </cell>
          <cell r="D467">
            <v>0.37931666332650854</v>
          </cell>
          <cell r="E467">
            <v>0.44387581354374461</v>
          </cell>
          <cell r="F467">
            <v>0.34579344920488408</v>
          </cell>
          <cell r="G467">
            <v>0.26678231657118334</v>
          </cell>
          <cell r="H467">
            <v>4.8990618654437726E-2</v>
          </cell>
          <cell r="I467">
            <v>1.543217227223573E-2</v>
          </cell>
        </row>
        <row r="468">
          <cell r="A468" t="str">
            <v>T_C-ICE-DSL-S1</v>
          </cell>
          <cell r="B468" t="str">
            <v>VAR_fout</v>
          </cell>
          <cell r="C468" t="str">
            <v>TPCAR</v>
          </cell>
          <cell r="D468">
            <v>3.8786230874376464E-3</v>
          </cell>
          <cell r="E468">
            <v>4.6701332823049077E-3</v>
          </cell>
          <cell r="F468">
            <v>3.6607966359369594E-3</v>
          </cell>
          <cell r="G468">
            <v>2.8544802201494164E-3</v>
          </cell>
          <cell r="H468">
            <v>5.0912777495935445E-4</v>
          </cell>
          <cell r="I468">
            <v>1.3757036929783691E-4</v>
          </cell>
        </row>
        <row r="469">
          <cell r="A469" t="str">
            <v>T_C-ICE-DSL-S1</v>
          </cell>
          <cell r="B469" t="str">
            <v>VAR_fin</v>
          </cell>
          <cell r="C469" t="str">
            <v>TDSL</v>
          </cell>
          <cell r="D469">
            <v>5.1748521599796517E-3</v>
          </cell>
          <cell r="E469">
            <v>6.0556045503921477E-3</v>
          </cell>
          <cell r="F469">
            <v>4.7175095389479409E-3</v>
          </cell>
          <cell r="G469">
            <v>3.6395950418988189E-3</v>
          </cell>
          <cell r="H469">
            <v>6.6835768969219307E-4</v>
          </cell>
          <cell r="I469">
            <v>2.1053441026242493E-4</v>
          </cell>
        </row>
        <row r="470">
          <cell r="A470" t="str">
            <v>T_C-ICE-DSL-S1</v>
          </cell>
          <cell r="B470" t="str">
            <v>VAR_ncap</v>
          </cell>
          <cell r="C470" t="str">
            <v>-</v>
          </cell>
          <cell r="E470">
            <v>3.1213919257114E-5</v>
          </cell>
          <cell r="F470">
            <v>4.9545401057461398E-5</v>
          </cell>
          <cell r="G470">
            <v>3.2334672998978397E-5</v>
          </cell>
        </row>
        <row r="471">
          <cell r="A471" t="str">
            <v>T_C-ICE-DSL-S1</v>
          </cell>
          <cell r="B471" t="str">
            <v>VAR_cap</v>
          </cell>
          <cell r="C471" t="str">
            <v>-</v>
          </cell>
          <cell r="D471">
            <v>4.4467168644692767E-4</v>
          </cell>
          <cell r="E471">
            <v>5.0376131021147828E-4</v>
          </cell>
          <cell r="F471">
            <v>5.4769333607699233E-4</v>
          </cell>
          <cell r="G471">
            <v>4.282840833820084E-4</v>
          </cell>
          <cell r="H471">
            <v>7.3922787417140932E-5</v>
          </cell>
          <cell r="I471">
            <v>1.9585754777352153E-5</v>
          </cell>
        </row>
        <row r="472">
          <cell r="A472" t="str">
            <v>T_C-ICE-GSL-S3</v>
          </cell>
          <cell r="B472" t="str">
            <v>VAR_fout</v>
          </cell>
          <cell r="C472" t="str">
            <v>CO2_T</v>
          </cell>
          <cell r="D472">
            <v>278.13757786649899</v>
          </cell>
          <cell r="E472">
            <v>423.6678466820232</v>
          </cell>
          <cell r="F472">
            <v>525.64340851971303</v>
          </cell>
          <cell r="G472">
            <v>431.3742836088262</v>
          </cell>
          <cell r="H472">
            <v>87.040130042357532</v>
          </cell>
          <cell r="I472">
            <v>10.347560824507964</v>
          </cell>
        </row>
        <row r="473">
          <cell r="A473" t="str">
            <v>T_C-ICE-GSL-S3</v>
          </cell>
          <cell r="B473" t="str">
            <v>VAR_fout</v>
          </cell>
          <cell r="C473" t="str">
            <v>TPCAR</v>
          </cell>
          <cell r="D473">
            <v>1.9472108147622125</v>
          </cell>
          <cell r="E473">
            <v>2.9623863659032068</v>
          </cell>
          <cell r="F473">
            <v>3.6258543863242623</v>
          </cell>
          <cell r="G473">
            <v>2.9921691041996143</v>
          </cell>
          <cell r="H473">
            <v>0.57817059608225385</v>
          </cell>
          <cell r="I473">
            <v>6.7604206704021855E-2</v>
          </cell>
        </row>
        <row r="474">
          <cell r="A474" t="str">
            <v>T_C-ICE-GSL-S3</v>
          </cell>
          <cell r="B474" t="str">
            <v>VAR_fin</v>
          </cell>
          <cell r="C474" t="str">
            <v>TGSL</v>
          </cell>
          <cell r="D474">
            <v>3.7688018681097422</v>
          </cell>
          <cell r="E474">
            <v>5.7407567301087026</v>
          </cell>
          <cell r="F474">
            <v>7.1225394108362208</v>
          </cell>
          <cell r="G474">
            <v>5.8451799946995608</v>
          </cell>
          <cell r="H474">
            <v>1.179405556129506</v>
          </cell>
          <cell r="I474">
            <v>0.14021085128059618</v>
          </cell>
        </row>
        <row r="475">
          <cell r="A475" t="str">
            <v>T_C-ICE-GSL-S3</v>
          </cell>
          <cell r="B475" t="str">
            <v>VAR_ncap</v>
          </cell>
          <cell r="C475" t="str">
            <v>-</v>
          </cell>
          <cell r="E475">
            <v>3.62450070010621E-5</v>
          </cell>
          <cell r="F475">
            <v>4.9423515968011603E-2</v>
          </cell>
          <cell r="G475">
            <v>3.2092062394633097E-5</v>
          </cell>
        </row>
        <row r="476">
          <cell r="A476" t="str">
            <v>T_C-ICE-GSL-S3</v>
          </cell>
          <cell r="B476" t="str">
            <v>VAR_cap</v>
          </cell>
          <cell r="C476" t="str">
            <v>-</v>
          </cell>
          <cell r="D476">
            <v>0.18201268796329398</v>
          </cell>
          <cell r="E476">
            <v>0.20368968930306483</v>
          </cell>
          <cell r="F476">
            <v>0.2493189653912663</v>
          </cell>
          <cell r="G476">
            <v>0.20574651171179431</v>
          </cell>
          <cell r="H476">
            <v>3.976933304245122E-2</v>
          </cell>
          <cell r="I476">
            <v>4.9061251969974616E-3</v>
          </cell>
        </row>
        <row r="477">
          <cell r="A477" t="str">
            <v>T_C-ICE-DSL-S2</v>
          </cell>
          <cell r="B477" t="str">
            <v>VAR_fout</v>
          </cell>
          <cell r="C477" t="str">
            <v>CO2_T</v>
          </cell>
          <cell r="D477">
            <v>89.567033078040907</v>
          </cell>
          <cell r="E477">
            <v>94.061738499451451</v>
          </cell>
          <cell r="F477">
            <v>81.525288086479932</v>
          </cell>
          <cell r="G477">
            <v>60.781637361577999</v>
          </cell>
          <cell r="H477">
            <v>1.5469178929854681</v>
          </cell>
          <cell r="I477">
            <v>1.6081723567232319E-2</v>
          </cell>
        </row>
        <row r="478">
          <cell r="A478" t="str">
            <v>T_C-ICE-DSL-S2</v>
          </cell>
          <cell r="B478" t="str">
            <v>VAR_fout</v>
          </cell>
          <cell r="C478" t="str">
            <v>TPCAR</v>
          </cell>
          <cell r="D478">
            <v>0.85089910663160373</v>
          </cell>
          <cell r="E478">
            <v>0.90308075205129668</v>
          </cell>
          <cell r="F478">
            <v>0.81730973514151806</v>
          </cell>
          <cell r="G478">
            <v>0.63257273956342053</v>
          </cell>
          <cell r="H478">
            <v>1.7424503426040145E-2</v>
          </cell>
          <cell r="I478">
            <v>1.1638980264468386E-4</v>
          </cell>
        </row>
        <row r="479">
          <cell r="A479" t="str">
            <v>T_C-ICE-DSL-S2</v>
          </cell>
          <cell r="B479" t="str">
            <v>VAR_fin</v>
          </cell>
          <cell r="C479" t="str">
            <v>TDSL</v>
          </cell>
          <cell r="D479">
            <v>1.2219240529064221</v>
          </cell>
          <cell r="E479">
            <v>1.2832433628847442</v>
          </cell>
          <cell r="F479">
            <v>1.1122140257364244</v>
          </cell>
          <cell r="G479">
            <v>0.82921742648810626</v>
          </cell>
          <cell r="H479">
            <v>2.1103927598710326E-2</v>
          </cell>
          <cell r="I479">
            <v>2.1939595589675793E-4</v>
          </cell>
        </row>
        <row r="480">
          <cell r="A480" t="str">
            <v>T_C-ICE-DSL-S2</v>
          </cell>
          <cell r="B480" t="str">
            <v>VAR_ncap</v>
          </cell>
          <cell r="C480" t="str">
            <v>-</v>
          </cell>
          <cell r="E480">
            <v>1.50323544136092E-5</v>
          </cell>
          <cell r="F480">
            <v>2.7257695965214401E-5</v>
          </cell>
          <cell r="G480">
            <v>1.6713732587491301E-5</v>
          </cell>
        </row>
        <row r="481">
          <cell r="A481" t="str">
            <v>T_C-ICE-DSL-S2</v>
          </cell>
          <cell r="B481" t="str">
            <v>VAR_cap</v>
          </cell>
          <cell r="C481" t="str">
            <v>-</v>
          </cell>
          <cell r="D481">
            <v>6.4569746986562274E-2</v>
          </cell>
          <cell r="E481">
            <v>6.8519696520597168E-2</v>
          </cell>
          <cell r="F481">
            <v>6.7925304769286432E-2</v>
          </cell>
          <cell r="G481">
            <v>5.1512138934315957E-2</v>
          </cell>
          <cell r="H481">
            <v>1.7989697110300355E-3</v>
          </cell>
          <cell r="I481">
            <v>1.0286557352191851E-5</v>
          </cell>
        </row>
        <row r="482">
          <cell r="A482" t="str">
            <v>TPRLPH2OFCL</v>
          </cell>
          <cell r="B482" t="str">
            <v>VAR_fout</v>
          </cell>
          <cell r="C482" t="str">
            <v>TPRLP</v>
          </cell>
          <cell r="I482">
            <v>7.5744467590036979E-6</v>
          </cell>
          <cell r="J482">
            <v>7.2692587326006249E-6</v>
          </cell>
          <cell r="K482">
            <v>6.3578830334458099E-6</v>
          </cell>
          <cell r="L482">
            <v>5.8521082441271889E-6</v>
          </cell>
          <cell r="M482">
            <v>5.4055537896492223E-6</v>
          </cell>
          <cell r="N482">
            <v>4.6095342455677434E-6</v>
          </cell>
          <cell r="O482">
            <v>8.7390971273867664E-6</v>
          </cell>
        </row>
        <row r="483">
          <cell r="A483" t="str">
            <v>TPRLPH2OFCL</v>
          </cell>
          <cell r="B483" t="str">
            <v>VAR_fin</v>
          </cell>
          <cell r="C483" t="str">
            <v>TH2O</v>
          </cell>
          <cell r="I483">
            <v>4.2216563440393038E-4</v>
          </cell>
          <cell r="J483">
            <v>3.9017048494063676E-4</v>
          </cell>
          <cell r="K483">
            <v>3.290816547265623E-4</v>
          </cell>
          <cell r="L483">
            <v>3.0290294025314706E-4</v>
          </cell>
          <cell r="M483">
            <v>2.7978944822567865E-4</v>
          </cell>
          <cell r="N483">
            <v>2.3858777348850684E-4</v>
          </cell>
          <cell r="O483">
            <v>4.5233240818806555E-4</v>
          </cell>
        </row>
        <row r="484">
          <cell r="A484" t="str">
            <v>TPRLPH2OFCL</v>
          </cell>
          <cell r="B484" t="str">
            <v>VAR_ncap</v>
          </cell>
          <cell r="C484" t="str">
            <v>-</v>
          </cell>
          <cell r="I484">
            <v>1.02576286295105E-7</v>
          </cell>
          <cell r="O484">
            <v>1.57641721509143E-7</v>
          </cell>
        </row>
        <row r="485">
          <cell r="A485" t="str">
            <v>TPRLPH2OFCL</v>
          </cell>
          <cell r="B485" t="str">
            <v>VAR_cap</v>
          </cell>
          <cell r="C485" t="str">
            <v>-</v>
          </cell>
          <cell r="I485">
            <v>1.02576286295105E-7</v>
          </cell>
          <cell r="J485">
            <v>1.02576286295105E-7</v>
          </cell>
          <cell r="K485">
            <v>1.02576286295105E-7</v>
          </cell>
          <cell r="L485">
            <v>1.02576286295105E-7</v>
          </cell>
          <cell r="M485">
            <v>1.02576286295105E-7</v>
          </cell>
          <cell r="N485">
            <v>8.6517971777750001E-8</v>
          </cell>
          <cell r="O485">
            <v>1.57641721509143E-7</v>
          </cell>
        </row>
        <row r="486">
          <cell r="A486" t="str">
            <v>T_C-ICE-GSL-S4</v>
          </cell>
          <cell r="B486" t="str">
            <v>VAR_fout</v>
          </cell>
          <cell r="C486" t="str">
            <v>CO2_T</v>
          </cell>
          <cell r="D486">
            <v>287.30196313880487</v>
          </cell>
          <cell r="E486">
            <v>387.80175993481561</v>
          </cell>
          <cell r="F486">
            <v>823.72503170952132</v>
          </cell>
          <cell r="G486">
            <v>691.6373984288166</v>
          </cell>
          <cell r="H486">
            <v>291.41303700022166</v>
          </cell>
          <cell r="I486">
            <v>42.003715757934835</v>
          </cell>
        </row>
        <row r="487">
          <cell r="A487" t="str">
            <v>T_C-ICE-GSL-S4</v>
          </cell>
          <cell r="B487" t="str">
            <v>VAR_fout</v>
          </cell>
          <cell r="C487" t="str">
            <v>TPCAR</v>
          </cell>
          <cell r="D487">
            <v>1.7139455563040209</v>
          </cell>
          <cell r="E487">
            <v>2.2768738290165618</v>
          </cell>
          <cell r="F487">
            <v>4.84380263575936</v>
          </cell>
          <cell r="G487">
            <v>4.0929001386779662</v>
          </cell>
          <cell r="H487">
            <v>1.7145747382977568</v>
          </cell>
          <cell r="I487">
            <v>0.24727495704719207</v>
          </cell>
        </row>
        <row r="488">
          <cell r="A488" t="str">
            <v>T_C-ICE-GSL-S4</v>
          </cell>
          <cell r="B488" t="str">
            <v>VAR_fin</v>
          </cell>
          <cell r="C488" t="str">
            <v>TGSL</v>
          </cell>
          <cell r="D488">
            <v>3.8929805303361107</v>
          </cell>
          <cell r="E488">
            <v>5.2547663947807006</v>
          </cell>
          <cell r="F488">
            <v>11.161585795521974</v>
          </cell>
          <cell r="G488">
            <v>9.3717804665151423</v>
          </cell>
          <cell r="H488">
            <v>3.9486861382143768</v>
          </cell>
          <cell r="I488">
            <v>0.56915604008041787</v>
          </cell>
        </row>
        <row r="489">
          <cell r="A489" t="str">
            <v>T_C-ICE-GSL-S4</v>
          </cell>
          <cell r="B489" t="str">
            <v>VAR_ncap</v>
          </cell>
          <cell r="C489" t="str">
            <v>-</v>
          </cell>
          <cell r="E489">
            <v>2.5459688327816299E-5</v>
          </cell>
          <cell r="F489">
            <v>0.207920679995104</v>
          </cell>
          <cell r="G489">
            <v>2.1546498431842799E-4</v>
          </cell>
        </row>
        <row r="490">
          <cell r="A490" t="str">
            <v>T_C-ICE-GSL-S4</v>
          </cell>
          <cell r="B490" t="str">
            <v>VAR_cap</v>
          </cell>
          <cell r="C490" t="str">
            <v>-</v>
          </cell>
          <cell r="D490">
            <v>0.15707588852180729</v>
          </cell>
          <cell r="E490">
            <v>0.17928923320467544</v>
          </cell>
          <cell r="F490">
            <v>0.38153929766677197</v>
          </cell>
          <cell r="G490">
            <v>0.32231244395091996</v>
          </cell>
          <cell r="H490">
            <v>0.13752003682714839</v>
          </cell>
          <cell r="I490">
            <v>2.0676217025776867E-2</v>
          </cell>
        </row>
        <row r="491">
          <cell r="A491" t="str">
            <v>T_C-ICE-DSL-S3</v>
          </cell>
          <cell r="B491" t="str">
            <v>VAR_fout</v>
          </cell>
          <cell r="C491" t="str">
            <v>CO2_T</v>
          </cell>
          <cell r="D491">
            <v>369.73040452167731</v>
          </cell>
          <cell r="E491">
            <v>390.46697254424333</v>
          </cell>
          <cell r="F491">
            <v>386.75094845538001</v>
          </cell>
          <cell r="G491">
            <v>295.35673422140121</v>
          </cell>
          <cell r="H491">
            <v>10.150456086713014</v>
          </cell>
          <cell r="I491">
            <v>1.4561500887001609E-2</v>
          </cell>
        </row>
        <row r="492">
          <cell r="A492" t="str">
            <v>T_C-ICE-DSL-S3</v>
          </cell>
          <cell r="B492" t="str">
            <v>VAR_fout</v>
          </cell>
          <cell r="C492" t="str">
            <v>TPCAR</v>
          </cell>
          <cell r="D492">
            <v>2.6624491174304201</v>
          </cell>
          <cell r="E492">
            <v>2.8361898475122218</v>
          </cell>
          <cell r="F492">
            <v>2.80674485142492</v>
          </cell>
          <cell r="G492">
            <v>2.1807902433362294</v>
          </cell>
          <cell r="H492">
            <v>8.1860462552407379E-2</v>
          </cell>
          <cell r="I492">
            <v>9.4400437673346259E-5</v>
          </cell>
        </row>
        <row r="493">
          <cell r="A493" t="str">
            <v>T_C-ICE-DSL-S3</v>
          </cell>
          <cell r="B493" t="str">
            <v>VAR_fin</v>
          </cell>
          <cell r="C493" t="str">
            <v>TDSL</v>
          </cell>
          <cell r="D493">
            <v>5.0440710030242411</v>
          </cell>
          <cell r="E493">
            <v>5.3269709760469661</v>
          </cell>
          <cell r="F493">
            <v>5.2762748766081744</v>
          </cell>
          <cell r="G493">
            <v>4.0294233863765552</v>
          </cell>
          <cell r="H493">
            <v>0.13847825493469296</v>
          </cell>
          <cell r="I493">
            <v>1.9865621946796189E-4</v>
          </cell>
        </row>
        <row r="494">
          <cell r="A494" t="str">
            <v>T_C-ICE-DSL-S3</v>
          </cell>
          <cell r="B494" t="str">
            <v>VAR_ncap</v>
          </cell>
          <cell r="C494" t="str">
            <v>-</v>
          </cell>
          <cell r="E494">
            <v>1.5893613655909001E-5</v>
          </cell>
          <cell r="F494">
            <v>2.0017417583845E-5</v>
          </cell>
          <cell r="G494">
            <v>1.17788941994449E-5</v>
          </cell>
        </row>
        <row r="495">
          <cell r="A495" t="str">
            <v>T_C-ICE-DSL-S3</v>
          </cell>
          <cell r="B495" t="str">
            <v>VAR_cap</v>
          </cell>
          <cell r="C495" t="str">
            <v>-</v>
          </cell>
          <cell r="D495">
            <v>0.18324160957892985</v>
          </cell>
          <cell r="E495">
            <v>0.1950122056554387</v>
          </cell>
          <cell r="F495">
            <v>0.19299720875127302</v>
          </cell>
          <cell r="G495">
            <v>0.14996012869675951</v>
          </cell>
          <cell r="H495">
            <v>5.6375441032344873E-3</v>
          </cell>
          <cell r="I495">
            <v>7.3292326650236334E-6</v>
          </cell>
        </row>
        <row r="496">
          <cell r="A496" t="str">
            <v>T_C-ICE-DSL-S4</v>
          </cell>
          <cell r="B496" t="str">
            <v>VAR_fout</v>
          </cell>
          <cell r="C496" t="str">
            <v>CO2_T</v>
          </cell>
          <cell r="D496">
            <v>142.08588805227168</v>
          </cell>
          <cell r="E496">
            <v>162.05479813977578</v>
          </cell>
          <cell r="F496">
            <v>159.27654824259818</v>
          </cell>
          <cell r="G496">
            <v>122.61277261093088</v>
          </cell>
          <cell r="H496">
            <v>7.6075126227809804</v>
          </cell>
          <cell r="I496">
            <v>9.4891174915592499E-3</v>
          </cell>
        </row>
        <row r="497">
          <cell r="A497" t="str">
            <v>T_C-ICE-DSL-S4</v>
          </cell>
          <cell r="B497" t="str">
            <v>VAR_fout</v>
          </cell>
          <cell r="C497" t="str">
            <v>TPCAR</v>
          </cell>
          <cell r="D497">
            <v>0.90335820626662822</v>
          </cell>
          <cell r="E497">
            <v>1.0075846636056538</v>
          </cell>
          <cell r="F497">
            <v>0.99253392828622478</v>
          </cell>
          <cell r="G497">
            <v>0.77486173211276577</v>
          </cell>
          <cell r="H497">
            <v>4.0564382951541605E-2</v>
          </cell>
          <cell r="I497">
            <v>5.5023669158444494E-5</v>
          </cell>
        </row>
        <row r="498">
          <cell r="A498" t="str">
            <v>T_C-ICE-DSL-S4</v>
          </cell>
          <cell r="B498" t="str">
            <v>VAR_fin</v>
          </cell>
          <cell r="C498" t="str">
            <v>TDSL</v>
          </cell>
          <cell r="D498">
            <v>1.9384159352288108</v>
          </cell>
          <cell r="E498">
            <v>2.2108430851265419</v>
          </cell>
          <cell r="F498">
            <v>2.1729406308676431</v>
          </cell>
          <cell r="G498">
            <v>1.672752695919931</v>
          </cell>
          <cell r="H498">
            <v>0.10378598393971317</v>
          </cell>
          <cell r="I498">
            <v>1.2945590029412359E-4</v>
          </cell>
        </row>
        <row r="499">
          <cell r="A499" t="str">
            <v>T_C-ICE-DSL-S4</v>
          </cell>
          <cell r="B499" t="str">
            <v>VAR_ncap</v>
          </cell>
          <cell r="C499" t="str">
            <v>-</v>
          </cell>
          <cell r="E499">
            <v>6.37593933624738E-6</v>
          </cell>
          <cell r="F499">
            <v>1.01039549934112E-5</v>
          </cell>
          <cell r="G499">
            <v>8.8696964728683992E-6</v>
          </cell>
        </row>
        <row r="500">
          <cell r="A500" t="str">
            <v>T_C-ICE-DSL-S4</v>
          </cell>
          <cell r="B500" t="str">
            <v>VAR_cap</v>
          </cell>
          <cell r="C500" t="str">
            <v>-</v>
          </cell>
          <cell r="D500">
            <v>7.1262479544813642E-2</v>
          </cell>
          <cell r="E500">
            <v>7.934387621617281E-2</v>
          </cell>
          <cell r="F500">
            <v>7.8217578822966011E-2</v>
          </cell>
          <cell r="G500">
            <v>6.1071940995088496E-2</v>
          </cell>
          <cell r="H500">
            <v>3.3797298086646905E-3</v>
          </cell>
          <cell r="I500">
            <v>5.02726234643004E-6</v>
          </cell>
        </row>
        <row r="501">
          <cell r="A501" t="str">
            <v>TFLGV-ICENGAExt</v>
          </cell>
          <cell r="B501" t="str">
            <v>VAR_fout</v>
          </cell>
          <cell r="C501" t="str">
            <v>CO2_T</v>
          </cell>
          <cell r="D501">
            <v>6.0578773447560899</v>
          </cell>
          <cell r="E501">
            <v>1.82785100898974</v>
          </cell>
          <cell r="F501">
            <v>3.95156520052715</v>
          </cell>
        </row>
        <row r="502">
          <cell r="A502" t="str">
            <v>TFLGV-ICENGAExt</v>
          </cell>
          <cell r="B502" t="str">
            <v>VAR_fout</v>
          </cell>
          <cell r="C502" t="str">
            <v>TFLGV</v>
          </cell>
          <cell r="D502">
            <v>2.9814987919056912E-2</v>
          </cell>
          <cell r="E502">
            <v>9.0799581489504795E-3</v>
          </cell>
          <cell r="F502">
            <v>1.9901523345857319E-2</v>
          </cell>
        </row>
        <row r="503">
          <cell r="A503" t="str">
            <v>TFLGV-ICENGAExt</v>
          </cell>
          <cell r="B503" t="str">
            <v>VAR_fin</v>
          </cell>
          <cell r="C503" t="str">
            <v>TNGA</v>
          </cell>
          <cell r="D503">
            <v>0.10740917277936332</v>
          </cell>
          <cell r="E503">
            <v>3.240870583315153E-2</v>
          </cell>
          <cell r="F503">
            <v>7.0063212775304182E-2</v>
          </cell>
        </row>
        <row r="504">
          <cell r="A504" t="str">
            <v>TFLGV-ICENGAExt</v>
          </cell>
          <cell r="B504" t="str">
            <v>VAR_cap</v>
          </cell>
          <cell r="C504" t="str">
            <v>-</v>
          </cell>
          <cell r="D504">
            <v>2.0849596935211649E-3</v>
          </cell>
          <cell r="E504">
            <v>1.807E-3</v>
          </cell>
          <cell r="F504">
            <v>1.39E-3</v>
          </cell>
        </row>
        <row r="505">
          <cell r="A505" t="str">
            <v>D-TGSL</v>
          </cell>
          <cell r="B505" t="str">
            <v>VAR_fout</v>
          </cell>
          <cell r="C505" t="str">
            <v>CO2</v>
          </cell>
          <cell r="D505">
            <v>5886.1110108686898</v>
          </cell>
          <cell r="E505">
            <v>5605.5620954257902</v>
          </cell>
          <cell r="F505">
            <v>5846.7450389304604</v>
          </cell>
          <cell r="G505">
            <v>3577.6235377961598</v>
          </cell>
          <cell r="H505">
            <v>1606.9184789077201</v>
          </cell>
          <cell r="I505">
            <v>751.84116662957399</v>
          </cell>
          <cell r="J505">
            <v>410.38765166671999</v>
          </cell>
          <cell r="K505">
            <v>20.2772754506544</v>
          </cell>
          <cell r="L505">
            <v>16.888661641435</v>
          </cell>
          <cell r="M505">
            <v>15.1890313139975</v>
          </cell>
          <cell r="N505">
            <v>13.8550189421022</v>
          </cell>
          <cell r="O505">
            <v>11.964525288575</v>
          </cell>
        </row>
        <row r="506">
          <cell r="A506" t="str">
            <v>D-TGSL</v>
          </cell>
          <cell r="B506" t="str">
            <v>VAR_fout</v>
          </cell>
          <cell r="C506" t="str">
            <v>TGSL</v>
          </cell>
          <cell r="D506">
            <v>83.136407029739118</v>
          </cell>
          <cell r="E506">
            <v>79.173872715917852</v>
          </cell>
          <cell r="F506">
            <v>82.580387581933905</v>
          </cell>
          <cell r="G506">
            <v>50.532266517974222</v>
          </cell>
          <cell r="H506">
            <v>22.766648251090317</v>
          </cell>
          <cell r="I506">
            <v>10.619454417394461</v>
          </cell>
          <cell r="J506">
            <v>7.47242633877815</v>
          </cell>
          <cell r="K506">
            <v>1.8034137589080046</v>
          </cell>
          <cell r="L506">
            <v>1.502225374391128</v>
          </cell>
          <cell r="M506">
            <v>1.3507267225411577</v>
          </cell>
          <cell r="N506">
            <v>1.2321115650123418</v>
          </cell>
          <cell r="O506">
            <v>1.0626957719235104</v>
          </cell>
        </row>
        <row r="507">
          <cell r="A507" t="str">
            <v>D-TGSL</v>
          </cell>
          <cell r="B507" t="str">
            <v>VAR_fin</v>
          </cell>
          <cell r="C507" t="str">
            <v>GSL</v>
          </cell>
          <cell r="D507">
            <v>79.75760177328857</v>
          </cell>
          <cell r="E507">
            <v>75.956125954279031</v>
          </cell>
          <cell r="F507">
            <v>79.224187519382909</v>
          </cell>
          <cell r="G507">
            <v>48.477283709975069</v>
          </cell>
          <cell r="H507">
            <v>21.773963128830935</v>
          </cell>
          <cell r="I507">
            <v>10.187549683327546</v>
          </cell>
          <cell r="J507">
            <v>5.5608082881669416</v>
          </cell>
          <cell r="K507">
            <v>0.27475982995466663</v>
          </cell>
          <cell r="L507">
            <v>0.22884365367798162</v>
          </cell>
          <cell r="M507">
            <v>0.20581343243899108</v>
          </cell>
          <cell r="N507">
            <v>0.18773738403932536</v>
          </cell>
          <cell r="O507">
            <v>0.16212093886957982</v>
          </cell>
        </row>
        <row r="508">
          <cell r="A508" t="str">
            <v>D-TGSL</v>
          </cell>
          <cell r="B508" t="str">
            <v>VAR_fin</v>
          </cell>
          <cell r="C508" t="str">
            <v>ETH</v>
          </cell>
          <cell r="D508">
            <v>4.6188098558016657</v>
          </cell>
          <cell r="E508">
            <v>4.3986489491598331</v>
          </cell>
          <cell r="F508">
            <v>4.5879114465797155</v>
          </cell>
          <cell r="G508">
            <v>2.8086866003405202</v>
          </cell>
          <cell r="H508">
            <v>1.3322565465182201</v>
          </cell>
          <cell r="I508">
            <v>0.59029709914392758</v>
          </cell>
          <cell r="J508">
            <v>2.0230715428663504</v>
          </cell>
          <cell r="K508">
            <v>1.5555523890115106</v>
          </cell>
          <cell r="L508">
            <v>1.2957878651887775</v>
          </cell>
          <cell r="M508">
            <v>1.1650597864989665</v>
          </cell>
          <cell r="N508">
            <v>1.0627514965252542</v>
          </cell>
          <cell r="O508">
            <v>0.91642526096259902</v>
          </cell>
        </row>
        <row r="509">
          <cell r="A509" t="str">
            <v>T_TW-BEVELC-S1</v>
          </cell>
          <cell r="B509" t="str">
            <v>VAR_fout</v>
          </cell>
          <cell r="C509" t="str">
            <v>TPTWL</v>
          </cell>
          <cell r="D509">
            <v>1.7261140047434412E-2</v>
          </cell>
          <cell r="E509">
            <v>2.3437617473067954E-2</v>
          </cell>
          <cell r="F509">
            <v>2.35938867680285E-2</v>
          </cell>
          <cell r="G509">
            <v>1.6039416945328056E-2</v>
          </cell>
          <cell r="H509">
            <v>2.5015556111327034E-3</v>
          </cell>
          <cell r="I509">
            <v>4.061182535638818E-3</v>
          </cell>
          <cell r="J509">
            <v>1.5678826922223915E-2</v>
          </cell>
          <cell r="K509">
            <v>1.0913645521025774</v>
          </cell>
          <cell r="L509">
            <v>1.5554944277783396</v>
          </cell>
          <cell r="M509">
            <v>1.8187650051969522</v>
          </cell>
          <cell r="N509">
            <v>1.7837478535357711</v>
          </cell>
          <cell r="O509">
            <v>1.7429298610033193</v>
          </cell>
        </row>
        <row r="510">
          <cell r="A510" t="str">
            <v>T_TW-BEVELC-S1</v>
          </cell>
          <cell r="B510" t="str">
            <v>VAR_fin</v>
          </cell>
          <cell r="C510" t="str">
            <v>T-ELC-TWSTGout_S1</v>
          </cell>
          <cell r="D510">
            <v>1.5552079969622502E-3</v>
          </cell>
          <cell r="E510">
            <v>2.1102078622892251E-3</v>
          </cell>
          <cell r="F510">
            <v>2.1240366833528861E-3</v>
          </cell>
          <cell r="G510">
            <v>1.4426878305482771E-3</v>
          </cell>
          <cell r="H510">
            <v>2.1786247060019709E-4</v>
          </cell>
          <cell r="I510">
            <v>3.5079707449640673E-4</v>
          </cell>
          <cell r="J510">
            <v>1.3347528807087612E-3</v>
          </cell>
          <cell r="K510">
            <v>9.1616378509531263E-2</v>
          </cell>
          <cell r="L510">
            <v>0.13056648034441387</v>
          </cell>
          <cell r="M510">
            <v>0.15265955985901622</v>
          </cell>
          <cell r="N510">
            <v>0.14972036598579044</v>
          </cell>
          <cell r="O510">
            <v>0.14629427368880443</v>
          </cell>
        </row>
        <row r="511">
          <cell r="A511" t="str">
            <v>T_TW-BEVELC-S1</v>
          </cell>
          <cell r="B511" t="str">
            <v>VAR_ncap</v>
          </cell>
          <cell r="C511" t="str">
            <v>-</v>
          </cell>
          <cell r="D511">
            <v>3.3593244057880102E-5</v>
          </cell>
          <cell r="E511">
            <v>1.4050650915121301E-4</v>
          </cell>
          <cell r="F511">
            <v>8.5142665050339796E-5</v>
          </cell>
          <cell r="G511">
            <v>1.47160263656688E-4</v>
          </cell>
          <cell r="H511">
            <v>7.1177136590464495E-4</v>
          </cell>
          <cell r="I511">
            <v>6.9290838525652503E-4</v>
          </cell>
          <cell r="J511">
            <v>4.3646751226511602E-3</v>
          </cell>
          <cell r="K511">
            <v>0.40047439606021901</v>
          </cell>
          <cell r="L511">
            <v>0.24638479056620899</v>
          </cell>
          <cell r="M511">
            <v>0.34458287073317201</v>
          </cell>
          <cell r="N511">
            <v>0.40748009051218498</v>
          </cell>
          <cell r="O511">
            <v>0.15240024143365899</v>
          </cell>
        </row>
        <row r="512">
          <cell r="A512" t="str">
            <v>T_TW-BEVELC-S1</v>
          </cell>
          <cell r="B512" t="str">
            <v>VAR_cap</v>
          </cell>
          <cell r="C512" t="str">
            <v>-</v>
          </cell>
          <cell r="D512">
            <v>5.9744582309904952E-3</v>
          </cell>
          <cell r="E512">
            <v>8.068945119680716E-3</v>
          </cell>
          <cell r="F512">
            <v>8.1538857329278153E-3</v>
          </cell>
          <cell r="G512">
            <v>5.574384940672349E-3</v>
          </cell>
          <cell r="H512">
            <v>9.0247023816152343E-4</v>
          </cell>
          <cell r="I512">
            <v>1.4354971781194942E-3</v>
          </cell>
          <cell r="J512">
            <v>5.426516274744787E-3</v>
          </cell>
          <cell r="K512">
            <v>0.40507551756438664</v>
          </cell>
          <cell r="L512">
            <v>0.64882228566043787</v>
          </cell>
          <cell r="M512">
            <v>0.79614787464511383</v>
          </cell>
          <cell r="N512">
            <v>0.79570285639131499</v>
          </cell>
          <cell r="O512">
            <v>0.79242593181539545</v>
          </cell>
        </row>
        <row r="513">
          <cell r="A513" t="str">
            <v>T_TW-BEVELC-S2</v>
          </cell>
          <cell r="B513" t="str">
            <v>VAR_fout</v>
          </cell>
          <cell r="C513" t="str">
            <v>TPTWL</v>
          </cell>
          <cell r="D513">
            <v>2.245223848654138E-3</v>
          </cell>
          <cell r="E513">
            <v>2.8487276433603404E-3</v>
          </cell>
          <cell r="F513">
            <v>2.864058058532893E-3</v>
          </cell>
          <cell r="G513">
            <v>2.4765669317202564E-3</v>
          </cell>
          <cell r="H513">
            <v>7.344913186485755E-4</v>
          </cell>
          <cell r="I513">
            <v>7.9156350358754093E-4</v>
          </cell>
          <cell r="J513">
            <v>1.167989689498421E-3</v>
          </cell>
          <cell r="K513">
            <v>1.5812479034664818E-3</v>
          </cell>
          <cell r="L513">
            <v>1.8548600449175361E-3</v>
          </cell>
          <cell r="M513">
            <v>2.4675835930315845E-3</v>
          </cell>
          <cell r="N513">
            <v>2.3382745528445774E-3</v>
          </cell>
          <cell r="O513">
            <v>3.4229876116237965E-3</v>
          </cell>
        </row>
        <row r="514">
          <cell r="A514" t="str">
            <v>T_TW-BEVELC-S2</v>
          </cell>
          <cell r="B514" t="str">
            <v>VAR_fin</v>
          </cell>
          <cell r="C514" t="str">
            <v>T-ELC-TWSTGout_S2</v>
          </cell>
          <cell r="D514">
            <v>3.572623350616173E-4</v>
          </cell>
          <cell r="E514">
            <v>4.5303663320053484E-4</v>
          </cell>
          <cell r="F514">
            <v>4.552635860987499E-4</v>
          </cell>
          <cell r="G514">
            <v>3.9307108517600236E-4</v>
          </cell>
          <cell r="H514">
            <v>1.1382032192832785E-4</v>
          </cell>
          <cell r="I514">
            <v>1.2092939511327949E-4</v>
          </cell>
          <cell r="J514">
            <v>1.7672573338193737E-4</v>
          </cell>
          <cell r="K514">
            <v>2.3621671565576217E-4</v>
          </cell>
          <cell r="L514">
            <v>2.7551559028314451E-4</v>
          </cell>
          <cell r="M514">
            <v>3.6574950114027458E-4</v>
          </cell>
          <cell r="N514">
            <v>3.4658309191511796E-4</v>
          </cell>
          <cell r="O514">
            <v>5.0736113455132625E-4</v>
          </cell>
        </row>
        <row r="515">
          <cell r="A515" t="str">
            <v>T_TW-BEVELC-S2</v>
          </cell>
          <cell r="B515" t="str">
            <v>VAR_ncap</v>
          </cell>
          <cell r="C515" t="str">
            <v>-</v>
          </cell>
          <cell r="D515">
            <v>3.2936966788063598E-5</v>
          </cell>
          <cell r="E515">
            <v>4.8997703168027601E-5</v>
          </cell>
          <cell r="F515">
            <v>4.0810074091747898E-5</v>
          </cell>
          <cell r="G515">
            <v>5.0818587736365002E-5</v>
          </cell>
          <cell r="H515">
            <v>1.4527050669852301E-4</v>
          </cell>
          <cell r="I515">
            <v>1.21544197355983E-4</v>
          </cell>
          <cell r="J515">
            <v>1.8945205184415901E-4</v>
          </cell>
          <cell r="K515">
            <v>3.0744588407488399E-4</v>
          </cell>
          <cell r="L515">
            <v>2.8166155110205201E-4</v>
          </cell>
          <cell r="M515">
            <v>3.7998899272934702E-4</v>
          </cell>
          <cell r="N515">
            <v>3.9317957517308799E-4</v>
          </cell>
          <cell r="O515">
            <v>5.7940735635683303E-4</v>
          </cell>
        </row>
        <row r="516">
          <cell r="A516" t="str">
            <v>T_TW-BEVELC-S2</v>
          </cell>
          <cell r="B516" t="str">
            <v>VAR_cap</v>
          </cell>
          <cell r="C516" t="str">
            <v>-</v>
          </cell>
          <cell r="D516">
            <v>8.1785417796457506E-4</v>
          </cell>
          <cell r="E516">
            <v>9.8478298257243142E-4</v>
          </cell>
          <cell r="F516">
            <v>1.025511694297393E-3</v>
          </cell>
          <cell r="G516">
            <v>9.1132428137758977E-4</v>
          </cell>
          <cell r="H516">
            <v>2.8010379565611269E-4</v>
          </cell>
          <cell r="I516">
            <v>2.9799337812613325E-4</v>
          </cell>
          <cell r="J516">
            <v>4.3344226031794252E-4</v>
          </cell>
          <cell r="K516">
            <v>6.1830326165307297E-4</v>
          </cell>
          <cell r="L516">
            <v>7.2761636816308199E-4</v>
          </cell>
          <cell r="M516">
            <v>9.688699269602641E-4</v>
          </cell>
          <cell r="N516">
            <v>9.1905725866799504E-4</v>
          </cell>
          <cell r="O516">
            <v>1.352331082130104E-3</v>
          </cell>
        </row>
        <row r="517">
          <cell r="A517" t="str">
            <v>TFRLFH2OFCL</v>
          </cell>
          <cell r="B517" t="str">
            <v>VAR_fout</v>
          </cell>
          <cell r="C517" t="str">
            <v>TFRLF</v>
          </cell>
          <cell r="I517">
            <v>4.7911672258202904E-7</v>
          </cell>
          <cell r="J517">
            <v>5.0977329904055868E-7</v>
          </cell>
          <cell r="K517">
            <v>1.3075365522798965E-6</v>
          </cell>
          <cell r="L517">
            <v>1.3451949923900899E-6</v>
          </cell>
          <cell r="M517">
            <v>1.7271307707103705E-6</v>
          </cell>
          <cell r="N517">
            <v>1.6191826887918477E-6</v>
          </cell>
          <cell r="O517">
            <v>3.3148300671493801E-6</v>
          </cell>
        </row>
        <row r="518">
          <cell r="A518" t="str">
            <v>TFRLFH2OFCL</v>
          </cell>
          <cell r="B518" t="str">
            <v>VAR_fin</v>
          </cell>
          <cell r="C518" t="str">
            <v>TH2O</v>
          </cell>
          <cell r="I518">
            <v>6.5660553904667716E-5</v>
          </cell>
          <cell r="J518">
            <v>7.7057568777772376E-5</v>
          </cell>
          <cell r="K518">
            <v>2.2034286423882821E-4</v>
          </cell>
          <cell r="L518">
            <v>2.2668897253092722E-4</v>
          </cell>
          <cell r="M518">
            <v>2.9105185646226826E-4</v>
          </cell>
          <cell r="N518">
            <v>2.7286070951686089E-4</v>
          </cell>
          <cell r="O518">
            <v>5.5860706164360355E-4</v>
          </cell>
        </row>
        <row r="519">
          <cell r="A519" t="str">
            <v>TFRLFH2OFCL</v>
          </cell>
          <cell r="B519" t="str">
            <v>VAR_ncap</v>
          </cell>
          <cell r="C519" t="str">
            <v>-</v>
          </cell>
          <cell r="I519">
            <v>1.5305392162122899E-7</v>
          </cell>
          <cell r="K519">
            <v>4.5930065421478598E-8</v>
          </cell>
          <cell r="M519">
            <v>6.1594257314452294E-8</v>
          </cell>
          <cell r="O519">
            <v>3.8603865158096599E-7</v>
          </cell>
        </row>
        <row r="520">
          <cell r="A520" t="str">
            <v>TFRLFH2OFCL</v>
          </cell>
          <cell r="B520" t="str">
            <v>VAR_cap</v>
          </cell>
          <cell r="C520" t="str">
            <v>-</v>
          </cell>
          <cell r="I520">
            <v>1.5305392162122899E-7</v>
          </cell>
          <cell r="J520">
            <v>1.5305392162122899E-7</v>
          </cell>
          <cell r="K520">
            <v>1.9898398704270799E-7</v>
          </cell>
          <cell r="L520">
            <v>1.9898398704270799E-7</v>
          </cell>
          <cell r="M520">
            <v>2.6057824435716002E-7</v>
          </cell>
          <cell r="N520">
            <v>2.3661765755606099E-7</v>
          </cell>
          <cell r="O520">
            <v>4.9356297431689702E-7</v>
          </cell>
        </row>
        <row r="521">
          <cell r="A521" t="str">
            <v>T_TW-BEVELC-S3</v>
          </cell>
          <cell r="B521" t="str">
            <v>VAR_fout</v>
          </cell>
          <cell r="C521" t="str">
            <v>TPTWL</v>
          </cell>
          <cell r="D521">
            <v>3.4121373941103445E-4</v>
          </cell>
          <cell r="E521">
            <v>5.9512067873498844E-4</v>
          </cell>
          <cell r="F521">
            <v>6.6666574782441599E-4</v>
          </cell>
          <cell r="G521">
            <v>7.2844544810347987E-4</v>
          </cell>
          <cell r="H521">
            <v>9.1915677397483189E-4</v>
          </cell>
          <cell r="I521">
            <v>8.4966024552426793E-4</v>
          </cell>
          <cell r="J521">
            <v>7.6947445624515128E-4</v>
          </cell>
          <cell r="K521">
            <v>1.0162155374305885E-3</v>
          </cell>
          <cell r="L521">
            <v>1.2034316055682971E-3</v>
          </cell>
          <cell r="M521">
            <v>1.4524294490572782E-3</v>
          </cell>
          <cell r="N521">
            <v>1.6712557762208497E-3</v>
          </cell>
          <cell r="O521">
            <v>2.0803450718868619E-3</v>
          </cell>
        </row>
        <row r="522">
          <cell r="A522" t="str">
            <v>T_TW-BEVELC-S3</v>
          </cell>
          <cell r="B522" t="str">
            <v>VAR_fin</v>
          </cell>
          <cell r="C522" t="str">
            <v>T-ELC-TWSTGout_S3</v>
          </cell>
          <cell r="D522">
            <v>8.3423419814278573E-5</v>
          </cell>
          <cell r="E522">
            <v>1.4526432680877108E-4</v>
          </cell>
          <cell r="F522">
            <v>1.6243036432825236E-4</v>
          </cell>
          <cell r="G522">
            <v>1.7694119646580352E-4</v>
          </cell>
          <cell r="H522">
            <v>2.2146682268382051E-4</v>
          </cell>
          <cell r="I522">
            <v>2.0152876999029914E-4</v>
          </cell>
          <cell r="J522">
            <v>1.7811798319399325E-4</v>
          </cell>
          <cell r="K522">
            <v>2.3268265177464427E-4</v>
          </cell>
          <cell r="L522">
            <v>2.734626414852759E-4</v>
          </cell>
          <cell r="M522">
            <v>3.2792699688479659E-4</v>
          </cell>
          <cell r="N522">
            <v>3.7649444179516003E-4</v>
          </cell>
          <cell r="O522">
            <v>4.6865259508778803E-4</v>
          </cell>
        </row>
        <row r="523">
          <cell r="A523" t="str">
            <v>T_TW-BEVELC-S3</v>
          </cell>
          <cell r="B523" t="str">
            <v>VAR_ncap</v>
          </cell>
          <cell r="C523" t="str">
            <v>-</v>
          </cell>
          <cell r="D523">
            <v>2.0641234656514198E-5</v>
          </cell>
          <cell r="E523">
            <v>2.8678267923997901E-5</v>
          </cell>
          <cell r="F523">
            <v>3.3221134647703698E-5</v>
          </cell>
          <cell r="G523">
            <v>3.1761857167134401E-5</v>
          </cell>
          <cell r="H523">
            <v>7.7764326261926597E-5</v>
          </cell>
          <cell r="I523">
            <v>8.6000297491890703E-5</v>
          </cell>
          <cell r="J523">
            <v>1.0017453210636799E-4</v>
          </cell>
          <cell r="K523">
            <v>1.3328507222019699E-4</v>
          </cell>
          <cell r="L523">
            <v>1.4084841051103001E-4</v>
          </cell>
          <cell r="M523">
            <v>1.9556374518344099E-4</v>
          </cell>
          <cell r="N523">
            <v>1.8709651818706001E-4</v>
          </cell>
          <cell r="O523">
            <v>2.9580047551788698E-4</v>
          </cell>
        </row>
        <row r="524">
          <cell r="A524" t="str">
            <v>T_TW-BEVELC-S3</v>
          </cell>
          <cell r="B524" t="str">
            <v>VAR_cap</v>
          </cell>
          <cell r="C524" t="str">
            <v>-</v>
          </cell>
          <cell r="D524">
            <v>1.2762883809252425E-4</v>
          </cell>
          <cell r="E524">
            <v>2.112662693373391E-4</v>
          </cell>
          <cell r="F524">
            <v>2.4446958002522656E-4</v>
          </cell>
          <cell r="G524">
            <v>2.7614311828425659E-4</v>
          </cell>
          <cell r="H524">
            <v>3.5335377616256205E-4</v>
          </cell>
          <cell r="I524">
            <v>3.2636997938609882E-4</v>
          </cell>
          <cell r="J524">
            <v>2.9143872516589092E-4</v>
          </cell>
          <cell r="K524">
            <v>3.9708981073617643E-4</v>
          </cell>
          <cell r="L524">
            <v>4.723518104533239E-4</v>
          </cell>
          <cell r="M524">
            <v>5.6968381206413249E-4</v>
          </cell>
          <cell r="N524">
            <v>6.5660890944133857E-4</v>
          </cell>
          <cell r="O524">
            <v>8.1907375812089866E-4</v>
          </cell>
        </row>
        <row r="525">
          <cell r="A525" t="str">
            <v>T_TW-BEVELC-S4</v>
          </cell>
          <cell r="B525" t="str">
            <v>VAR_fout</v>
          </cell>
          <cell r="C525" t="str">
            <v>TPTWL</v>
          </cell>
          <cell r="D525">
            <v>1.1107515078499018E-4</v>
          </cell>
          <cell r="E525">
            <v>2.3371153593600399E-4</v>
          </cell>
          <cell r="F525">
            <v>3.0313534229117745E-4</v>
          </cell>
          <cell r="G525">
            <v>3.6976420572299503E-4</v>
          </cell>
          <cell r="H525">
            <v>4.8593579274948585E-4</v>
          </cell>
          <cell r="I525">
            <v>6.2956490234163088E-4</v>
          </cell>
          <cell r="J525">
            <v>6.9803014115820295E-4</v>
          </cell>
          <cell r="K525">
            <v>7.7301106511268195E-4</v>
          </cell>
          <cell r="L525">
            <v>9.1879887767442627E-4</v>
          </cell>
          <cell r="M525">
            <v>1.1028745299016735E-3</v>
          </cell>
          <cell r="N525">
            <v>1.2292117815628297E-3</v>
          </cell>
          <cell r="O525">
            <v>1.5494072609406402E-3</v>
          </cell>
        </row>
        <row r="526">
          <cell r="A526" t="str">
            <v>T_TW-BEVELC-S4</v>
          </cell>
          <cell r="B526" t="str">
            <v>VAR_fin</v>
          </cell>
          <cell r="C526" t="str">
            <v>T-ELC-TWSTGout_S4</v>
          </cell>
          <cell r="D526">
            <v>2.9501613001700111E-5</v>
          </cell>
          <cell r="E526">
            <v>6.1896534607313461E-5</v>
          </cell>
          <cell r="F526">
            <v>8.0007710021502484E-5</v>
          </cell>
          <cell r="G526">
            <v>9.7045235190408222E-5</v>
          </cell>
          <cell r="H526">
            <v>1.264204352721612E-4</v>
          </cell>
          <cell r="I526">
            <v>1.6224993967751093E-4</v>
          </cell>
          <cell r="J526">
            <v>1.7665994906643451E-4</v>
          </cell>
          <cell r="K526">
            <v>1.9141571335794721E-4</v>
          </cell>
          <cell r="L526">
            <v>2.2567188930987164E-4</v>
          </cell>
          <cell r="M526">
            <v>2.6906928825781858E-4</v>
          </cell>
          <cell r="N526">
            <v>2.9862510822127293E-4</v>
          </cell>
          <cell r="O526">
            <v>3.757270337665216E-4</v>
          </cell>
        </row>
        <row r="527">
          <cell r="A527" t="str">
            <v>T_TW-BEVELC-S4</v>
          </cell>
          <cell r="B527" t="str">
            <v>VAR_ncap</v>
          </cell>
          <cell r="C527" t="str">
            <v>-</v>
          </cell>
          <cell r="D527">
            <v>2.9338984703305101E-5</v>
          </cell>
          <cell r="E527">
            <v>2.8617329983929301E-5</v>
          </cell>
          <cell r="F527">
            <v>2.75587229311495E-5</v>
          </cell>
          <cell r="G527">
            <v>2.94943169895812E-5</v>
          </cell>
          <cell r="H527">
            <v>4.5892524343967897E-5</v>
          </cell>
          <cell r="I527">
            <v>5.5081292671039303E-5</v>
          </cell>
          <cell r="J527">
            <v>7.37762490095855E-5</v>
          </cell>
          <cell r="K527">
            <v>9.73180528226508E-5</v>
          </cell>
          <cell r="L527">
            <v>8.7926625280519593E-5</v>
          </cell>
          <cell r="M527">
            <v>1.17590103464953E-4</v>
          </cell>
          <cell r="N527">
            <v>1.16622605321685E-4</v>
          </cell>
          <cell r="O527">
            <v>1.8839862025221601E-4</v>
          </cell>
        </row>
        <row r="528">
          <cell r="A528" t="str">
            <v>T_TW-BEVELC-S4</v>
          </cell>
          <cell r="B528" t="str">
            <v>VAR_cap</v>
          </cell>
          <cell r="C528" t="str">
            <v>-</v>
          </cell>
          <cell r="D528">
            <v>4.2338984703305102E-5</v>
          </cell>
          <cell r="E528">
            <v>8.4943896814574496E-5</v>
          </cell>
          <cell r="F528">
            <v>1.1248946006942223E-4</v>
          </cell>
          <cell r="G528">
            <v>1.4190178108777716E-4</v>
          </cell>
          <cell r="H528">
            <v>1.8774692152989395E-4</v>
          </cell>
          <cell r="I528">
            <v>2.4262335592922806E-4</v>
          </cell>
          <cell r="J528">
            <v>2.6717727590709042E-4</v>
          </cell>
          <cell r="K528">
            <v>3.0143675409206026E-4</v>
          </cell>
          <cell r="L528">
            <v>3.598614486350016E-4</v>
          </cell>
          <cell r="M528">
            <v>4.3150260478978396E-4</v>
          </cell>
          <cell r="N528">
            <v>4.8150456293191528E-4</v>
          </cell>
          <cell r="O528">
            <v>6.0769571120280748E-4</v>
          </cell>
        </row>
        <row r="529">
          <cell r="A529" t="str">
            <v>T_B_u-BeVELCEXT</v>
          </cell>
          <cell r="B529" t="str">
            <v>VAR_fout</v>
          </cell>
          <cell r="C529" t="str">
            <v>TPBSu</v>
          </cell>
          <cell r="D529">
            <v>1.9899251142505487E-3</v>
          </cell>
          <cell r="E529">
            <v>1.6036037925545089E-3</v>
          </cell>
          <cell r="F529">
            <v>1.002380779218762E-3</v>
          </cell>
        </row>
        <row r="530">
          <cell r="A530" t="str">
            <v>T_B_u-BeVELCEXT</v>
          </cell>
          <cell r="B530" t="str">
            <v>VAR_fin</v>
          </cell>
          <cell r="C530" t="str">
            <v>TELC</v>
          </cell>
          <cell r="D530">
            <v>4.7485398582411946E-4</v>
          </cell>
          <cell r="E530">
            <v>4.753178049045684E-4</v>
          </cell>
          <cell r="F530">
            <v>4.6655552149688431E-4</v>
          </cell>
        </row>
        <row r="531">
          <cell r="A531" t="str">
            <v>T_B_u-BeVELCEXT</v>
          </cell>
          <cell r="B531" t="str">
            <v>VAR_cap</v>
          </cell>
          <cell r="C531" t="str">
            <v>-</v>
          </cell>
          <cell r="D531">
            <v>3.778774658574619E-5</v>
          </cell>
          <cell r="E531">
            <v>3.02316440049444E-5</v>
          </cell>
          <cell r="F531">
            <v>1.8894777503090199E-5</v>
          </cell>
        </row>
        <row r="532">
          <cell r="A532" t="str">
            <v>T_B_u-HYBDSL-S1</v>
          </cell>
          <cell r="B532" t="str">
            <v>VAR_fout</v>
          </cell>
          <cell r="C532" t="str">
            <v>CO2_T</v>
          </cell>
          <cell r="E532">
            <v>4.1635624614073699</v>
          </cell>
          <cell r="F532">
            <v>4.1834214707819939</v>
          </cell>
        </row>
        <row r="533">
          <cell r="A533" t="str">
            <v>T_B_u-HYBDSL-S1</v>
          </cell>
          <cell r="B533" t="str">
            <v>VAR_fout</v>
          </cell>
          <cell r="C533" t="str">
            <v>TPBSu</v>
          </cell>
          <cell r="E533">
            <v>9.2310496519628603E-3</v>
          </cell>
          <cell r="F533">
            <v>9.2773974969236304E-3</v>
          </cell>
        </row>
        <row r="534">
          <cell r="A534" t="str">
            <v>T_B_u-HYBDSL-S1</v>
          </cell>
          <cell r="B534" t="str">
            <v>VAR_fin</v>
          </cell>
          <cell r="C534" t="str">
            <v>TDSL</v>
          </cell>
          <cell r="E534">
            <v>5.6801670687685733E-2</v>
          </cell>
          <cell r="F534">
            <v>5.707259850998625E-2</v>
          </cell>
        </row>
        <row r="535">
          <cell r="A535" t="str">
            <v>T_B_u-HYBDSL-S1</v>
          </cell>
          <cell r="B535" t="str">
            <v>VAR_ncap</v>
          </cell>
          <cell r="C535" t="str">
            <v>-</v>
          </cell>
          <cell r="E535">
            <v>1.74158817247113E-4</v>
          </cell>
          <cell r="F535">
            <v>9.817621922062209E-7</v>
          </cell>
        </row>
        <row r="536">
          <cell r="A536" t="str">
            <v>T_B_u-HYBDSL-S1</v>
          </cell>
          <cell r="B536" t="str">
            <v>VAR_cap</v>
          </cell>
          <cell r="C536" t="str">
            <v>-</v>
          </cell>
          <cell r="E536">
            <v>1.74158817247113E-4</v>
          </cell>
          <cell r="F536">
            <v>1.7514057943931999E-4</v>
          </cell>
          <cell r="G536">
            <v>1.0211797930154663E-9</v>
          </cell>
          <cell r="H536">
            <v>5.3728155818302618E-10</v>
          </cell>
        </row>
        <row r="537">
          <cell r="A537" t="str">
            <v>T_B_u-HYBDSL-S2</v>
          </cell>
          <cell r="B537" t="str">
            <v>VAR_fout</v>
          </cell>
          <cell r="C537" t="str">
            <v>CO2_T</v>
          </cell>
          <cell r="E537">
            <v>2.8044327747983499E-2</v>
          </cell>
          <cell r="F537">
            <v>4.11610366709739E-2</v>
          </cell>
        </row>
        <row r="538">
          <cell r="A538" t="str">
            <v>T_B_u-HYBDSL-S2</v>
          </cell>
          <cell r="B538" t="str">
            <v>VAR_fout</v>
          </cell>
          <cell r="C538" t="str">
            <v>TPBSu</v>
          </cell>
          <cell r="E538">
            <v>4.4570178387069055E-5</v>
          </cell>
          <cell r="F538">
            <v>6.6444757501097794E-5</v>
          </cell>
        </row>
        <row r="539">
          <cell r="A539" t="str">
            <v>T_B_u-HYBDSL-S2</v>
          </cell>
          <cell r="B539" t="str">
            <v>VAR_fin</v>
          </cell>
          <cell r="C539" t="str">
            <v>TDSL</v>
          </cell>
          <cell r="E539">
            <v>3.8259655863551867E-4</v>
          </cell>
          <cell r="F539">
            <v>5.615421101087838E-4</v>
          </cell>
        </row>
        <row r="540">
          <cell r="A540" t="str">
            <v>T_B_u-HYBDSL-S2</v>
          </cell>
          <cell r="B540" t="str">
            <v>VAR_ncap</v>
          </cell>
          <cell r="C540" t="str">
            <v>-</v>
          </cell>
          <cell r="E540">
            <v>8.7538657058585405E-7</v>
          </cell>
          <cell r="F540">
            <v>4.2794810644701298E-7</v>
          </cell>
        </row>
        <row r="541">
          <cell r="A541" t="str">
            <v>T_B_u-HYBDSL-S2</v>
          </cell>
          <cell r="B541" t="str">
            <v>VAR_cap</v>
          </cell>
          <cell r="C541" t="str">
            <v>-</v>
          </cell>
          <cell r="E541">
            <v>8.7538657058585405E-7</v>
          </cell>
          <cell r="F541">
            <v>1.3033346770328699E-6</v>
          </cell>
          <cell r="G541">
            <v>6.3222851654099672E-9</v>
          </cell>
          <cell r="H541">
            <v>3.1297594244650197E-9</v>
          </cell>
        </row>
        <row r="542">
          <cell r="A542" t="str">
            <v>T_B_u-HYBDSL-S3</v>
          </cell>
          <cell r="B542" t="str">
            <v>VAR_fout</v>
          </cell>
          <cell r="C542" t="str">
            <v>CO2_T</v>
          </cell>
          <cell r="E542">
            <v>2.9009047854029999E-2</v>
          </cell>
          <cell r="F542">
            <v>4.1309323772090997E-2</v>
          </cell>
        </row>
        <row r="543">
          <cell r="A543" t="str">
            <v>T_B_u-HYBDSL-S3</v>
          </cell>
          <cell r="B543" t="str">
            <v>VAR_fout</v>
          </cell>
          <cell r="C543" t="str">
            <v>TPBSu</v>
          </cell>
          <cell r="E543">
            <v>3.0962440424637657E-5</v>
          </cell>
          <cell r="F543">
            <v>4.4739870303448401E-5</v>
          </cell>
        </row>
        <row r="544">
          <cell r="A544" t="str">
            <v>T_B_u-HYBDSL-S3</v>
          </cell>
          <cell r="B544" t="str">
            <v>VAR_fin</v>
          </cell>
          <cell r="C544" t="str">
            <v>TDSL</v>
          </cell>
          <cell r="E544">
            <v>3.9575781519822696E-4</v>
          </cell>
          <cell r="F544">
            <v>5.6356512649510305E-4</v>
          </cell>
        </row>
        <row r="545">
          <cell r="A545" t="str">
            <v>T_B_u-HYBDSL-S3</v>
          </cell>
          <cell r="B545" t="str">
            <v>VAR_ncap</v>
          </cell>
          <cell r="C545" t="str">
            <v>-</v>
          </cell>
          <cell r="E545">
            <v>6.0536270015457501E-7</v>
          </cell>
          <cell r="F545">
            <v>2.6700273271832699E-7</v>
          </cell>
        </row>
        <row r="546">
          <cell r="A546" t="str">
            <v>T_B_u-HYBDSL-S3</v>
          </cell>
          <cell r="B546" t="str">
            <v>VAR_cap</v>
          </cell>
          <cell r="C546" t="str">
            <v>-</v>
          </cell>
          <cell r="E546">
            <v>6.0536270015457501E-7</v>
          </cell>
          <cell r="F546">
            <v>8.7236543287290204E-7</v>
          </cell>
          <cell r="G546">
            <v>6.1442560056103831E-10</v>
          </cell>
        </row>
        <row r="547">
          <cell r="A547" t="str">
            <v>T_C-HY-GSL-S1</v>
          </cell>
          <cell r="B547" t="str">
            <v>VAR_fout</v>
          </cell>
          <cell r="C547" t="str">
            <v>CO2_T</v>
          </cell>
          <cell r="D547">
            <v>3.3870579458541732</v>
          </cell>
          <cell r="E547">
            <v>3.9651701487371827</v>
          </cell>
          <cell r="F547">
            <v>2.8400675024550472</v>
          </cell>
          <cell r="G547">
            <v>2.2016580216073391</v>
          </cell>
          <cell r="H547">
            <v>0.20095884527554547</v>
          </cell>
          <cell r="I547">
            <v>1.9874935507608542E-2</v>
          </cell>
        </row>
        <row r="548">
          <cell r="A548" t="str">
            <v>T_C-HY-GSL-S1</v>
          </cell>
          <cell r="B548" t="str">
            <v>VAR_fout</v>
          </cell>
          <cell r="C548" t="str">
            <v>TPCAR</v>
          </cell>
          <cell r="D548">
            <v>5.2085158580213085E-2</v>
          </cell>
          <cell r="E548">
            <v>6.2316473788113572E-2</v>
          </cell>
          <cell r="F548">
            <v>4.4522207433210004E-2</v>
          </cell>
          <cell r="G548">
            <v>3.5774207568490556E-2</v>
          </cell>
          <cell r="H548">
            <v>3.4924809189805185E-3</v>
          </cell>
          <cell r="I548">
            <v>2.7228745329233793E-4</v>
          </cell>
        </row>
        <row r="549">
          <cell r="A549" t="str">
            <v>T_C-HY-GSL-S1</v>
          </cell>
          <cell r="B549" t="str">
            <v>VAR_fin</v>
          </cell>
          <cell r="C549" t="str">
            <v>TGSL</v>
          </cell>
          <cell r="D549">
            <v>4.5895094117265299E-2</v>
          </cell>
          <cell r="E549">
            <v>5.3728592801316692E-2</v>
          </cell>
          <cell r="F549">
            <v>3.8483299491260857E-2</v>
          </cell>
          <cell r="G549">
            <v>2.9832764520424656E-2</v>
          </cell>
          <cell r="H549">
            <v>2.7230195836794764E-3</v>
          </cell>
          <cell r="I549">
            <v>2.6930806920878877E-4</v>
          </cell>
        </row>
        <row r="550">
          <cell r="A550" t="str">
            <v>T_C-HY-GSL-S1</v>
          </cell>
          <cell r="B550" t="str">
            <v>VAR_ncap</v>
          </cell>
          <cell r="C550" t="str">
            <v>-</v>
          </cell>
          <cell r="E550">
            <v>1.01555001397269E-4</v>
          </cell>
          <cell r="F550">
            <v>2.0998772314424299E-4</v>
          </cell>
          <cell r="G550">
            <v>4.13914295139967E-5</v>
          </cell>
        </row>
        <row r="551">
          <cell r="A551" t="str">
            <v>T_C-HY-GSL-S1</v>
          </cell>
          <cell r="B551" t="str">
            <v>VAR_cap</v>
          </cell>
          <cell r="C551" t="str">
            <v>-</v>
          </cell>
          <cell r="D551">
            <v>5.6690091287950849E-3</v>
          </cell>
          <cell r="E551">
            <v>6.6599746385994866E-3</v>
          </cell>
          <cell r="F551">
            <v>6.7540106076659275E-3</v>
          </cell>
          <cell r="G551">
            <v>5.4287052862421505E-3</v>
          </cell>
          <cell r="H551">
            <v>5.2546771845326547E-4</v>
          </cell>
          <cell r="I551">
            <v>3.9570678679276117E-5</v>
          </cell>
        </row>
        <row r="552">
          <cell r="A552" t="str">
            <v>T_B_u-HYBDSL-S4</v>
          </cell>
          <cell r="B552" t="str">
            <v>VAR_fout</v>
          </cell>
          <cell r="C552" t="str">
            <v>CO2_T</v>
          </cell>
          <cell r="E552">
            <v>1.2795502241220299E-3</v>
          </cell>
          <cell r="F552">
            <v>2.3488323576464271E-3</v>
          </cell>
        </row>
        <row r="553">
          <cell r="A553" t="str">
            <v>T_B_u-HYBDSL-S4</v>
          </cell>
          <cell r="B553" t="str">
            <v>VAR_fout</v>
          </cell>
          <cell r="C553" t="str">
            <v>TPBSu</v>
          </cell>
          <cell r="E553">
            <v>9.2084743053033255E-7</v>
          </cell>
          <cell r="F553">
            <v>1.7267948197219197E-6</v>
          </cell>
        </row>
        <row r="554">
          <cell r="A554" t="str">
            <v>T_B_u-HYBDSL-S4</v>
          </cell>
          <cell r="B554" t="str">
            <v>VAR_fin</v>
          </cell>
          <cell r="C554" t="str">
            <v>TDSL</v>
          </cell>
          <cell r="E554">
            <v>1.7456346850232387E-5</v>
          </cell>
          <cell r="F554">
            <v>3.2044097648655255E-5</v>
          </cell>
        </row>
        <row r="555">
          <cell r="A555" t="str">
            <v>T_B_u-HYBDSL-S4</v>
          </cell>
          <cell r="B555" t="str">
            <v>VAR_ncap</v>
          </cell>
          <cell r="C555" t="str">
            <v>-</v>
          </cell>
          <cell r="E555">
            <v>3.4057490746761203E-8</v>
          </cell>
          <cell r="F555">
            <v>2.8889080423063699E-8</v>
          </cell>
        </row>
        <row r="556">
          <cell r="A556" t="str">
            <v>T_B_u-HYBDSL-S4</v>
          </cell>
          <cell r="B556" t="str">
            <v>VAR_cap</v>
          </cell>
          <cell r="C556" t="str">
            <v>-</v>
          </cell>
          <cell r="E556">
            <v>3.4057490746761203E-8</v>
          </cell>
          <cell r="F556">
            <v>6.2946571169825004E-8</v>
          </cell>
          <cell r="G556">
            <v>4.9244975874178961E-9</v>
          </cell>
        </row>
        <row r="557">
          <cell r="A557" t="str">
            <v>TFRLFDSLEXT</v>
          </cell>
          <cell r="B557" t="str">
            <v>VAR_fout</v>
          </cell>
          <cell r="C557" t="str">
            <v>CO2_T</v>
          </cell>
          <cell r="D557">
            <v>29.0334979669063</v>
          </cell>
          <cell r="E557">
            <v>6.6849376534606599E-3</v>
          </cell>
          <cell r="F557">
            <v>8.8648361657442196E-3</v>
          </cell>
          <cell r="G557">
            <v>9.2701883491336495E-3</v>
          </cell>
          <cell r="H557">
            <v>9.0324714145558795E-3</v>
          </cell>
          <cell r="I557">
            <v>1.1380471263488699E-2</v>
          </cell>
          <cell r="J557">
            <v>8.1292007319811298E-3</v>
          </cell>
          <cell r="O557">
            <v>2.5534447355089002E-2</v>
          </cell>
        </row>
        <row r="558">
          <cell r="A558" t="str">
            <v>TFRLFDSLEXT</v>
          </cell>
          <cell r="B558" t="str">
            <v>VAR_fout</v>
          </cell>
          <cell r="C558" t="str">
            <v>TFRLF</v>
          </cell>
          <cell r="D558">
            <v>1.6053876187136192E-3</v>
          </cell>
          <cell r="E558">
            <v>3.6963910283807096E-7</v>
          </cell>
          <cell r="F558">
            <v>4.9017511560722683E-7</v>
          </cell>
          <cell r="G558">
            <v>5.1258879022451367E-7</v>
          </cell>
          <cell r="H558">
            <v>4.9944439322609885E-7</v>
          </cell>
          <cell r="I558">
            <v>6.292754556256313E-7</v>
          </cell>
          <cell r="J558">
            <v>4.4949865221323856E-7</v>
          </cell>
          <cell r="O558">
            <v>1.4119099834708143E-6</v>
          </cell>
        </row>
        <row r="559">
          <cell r="A559" t="str">
            <v>TFRLFDSLEXT</v>
          </cell>
          <cell r="B559" t="str">
            <v>VAR_fin</v>
          </cell>
          <cell r="C559" t="str">
            <v>TDSL</v>
          </cell>
          <cell r="D559">
            <v>0.39609137744756268</v>
          </cell>
          <cell r="E559">
            <v>9.1199695135888933E-5</v>
          </cell>
          <cell r="F559">
            <v>1.2093910185189938E-4</v>
          </cell>
          <cell r="G559">
            <v>1.2646914528149591E-4</v>
          </cell>
          <cell r="H559">
            <v>1.2322607659694245E-4</v>
          </cell>
          <cell r="I559">
            <v>1.5525881669152332E-4</v>
          </cell>
          <cell r="J559">
            <v>1.1090314777600451E-4</v>
          </cell>
          <cell r="O559">
            <v>3.4835535272972738E-4</v>
          </cell>
        </row>
        <row r="560">
          <cell r="A560" t="str">
            <v>TFRLFDSLEXT</v>
          </cell>
          <cell r="B560" t="str">
            <v>VAR_ncap</v>
          </cell>
          <cell r="C560" t="str">
            <v>-</v>
          </cell>
          <cell r="D560">
            <v>1.4821164403605101E-4</v>
          </cell>
          <cell r="K560">
            <v>4.9360961018625598E-8</v>
          </cell>
          <cell r="L560">
            <v>1.3312611851256799E-8</v>
          </cell>
          <cell r="M560">
            <v>4.8180953980534903E-8</v>
          </cell>
          <cell r="O560">
            <v>1.16776492028252E-7</v>
          </cell>
        </row>
        <row r="561">
          <cell r="A561" t="str">
            <v>TFRLFDSLEXT</v>
          </cell>
          <cell r="B561" t="str">
            <v>VAR_cap</v>
          </cell>
          <cell r="C561" t="str">
            <v>-</v>
          </cell>
          <cell r="D561">
            <v>1.4821164403605101E-4</v>
          </cell>
          <cell r="E561">
            <v>1.590878051090051E-7</v>
          </cell>
          <cell r="F561">
            <v>1.5894654306999228E-7</v>
          </cell>
          <cell r="G561">
            <v>1.5879857836800511E-7</v>
          </cell>
          <cell r="H561">
            <v>1.5865170135701749E-7</v>
          </cell>
          <cell r="I561">
            <v>1.5802694688899594E-7</v>
          </cell>
          <cell r="J561">
            <v>1.5500580646801904E-7</v>
          </cell>
          <cell r="K561">
            <v>1.0196583783790076E-7</v>
          </cell>
          <cell r="L561">
            <v>6.26735728698825E-8</v>
          </cell>
          <cell r="M561">
            <v>1.10854526850417E-7</v>
          </cell>
          <cell r="N561">
            <v>1.10854526850417E-7</v>
          </cell>
          <cell r="O561">
            <v>2.2763101887866899E-7</v>
          </cell>
        </row>
        <row r="562">
          <cell r="A562" t="str">
            <v>T_C-HY-GSL-S2</v>
          </cell>
          <cell r="B562" t="str">
            <v>VAR_fout</v>
          </cell>
          <cell r="C562" t="str">
            <v>CO2_T</v>
          </cell>
          <cell r="D562">
            <v>10.20434583661606</v>
          </cell>
          <cell r="E562">
            <v>15.935160846192549</v>
          </cell>
          <cell r="F562">
            <v>57.436639514771173</v>
          </cell>
          <cell r="G562">
            <v>49.721695271952278</v>
          </cell>
          <cell r="H562">
            <v>21.250180047035172</v>
          </cell>
          <cell r="I562">
            <v>4.1888171404286823</v>
          </cell>
        </row>
        <row r="563">
          <cell r="A563" t="str">
            <v>T_C-HY-GSL-S2</v>
          </cell>
          <cell r="B563" t="str">
            <v>VAR_fout</v>
          </cell>
          <cell r="C563" t="str">
            <v>TPCAR</v>
          </cell>
          <cell r="D563">
            <v>0.22161262440443527</v>
          </cell>
          <cell r="E563">
            <v>0.41631833384563149</v>
          </cell>
          <cell r="F563">
            <v>1.4746673061109454</v>
          </cell>
          <cell r="G563">
            <v>1.2724777786184782</v>
          </cell>
          <cell r="H563">
            <v>0.5508245714548502</v>
          </cell>
          <cell r="I563">
            <v>0.10528141199247569</v>
          </cell>
        </row>
        <row r="564">
          <cell r="A564" t="str">
            <v>T_C-HY-GSL-S2</v>
          </cell>
          <cell r="B564" t="str">
            <v>VAR_fin</v>
          </cell>
          <cell r="C564" t="str">
            <v>TGSL</v>
          </cell>
          <cell r="D564">
            <v>0.1382702687888353</v>
          </cell>
          <cell r="E564">
            <v>0.21592358870179593</v>
          </cell>
          <cell r="F564">
            <v>0.77827424816763069</v>
          </cell>
          <cell r="G564">
            <v>0.67373570829203799</v>
          </cell>
          <cell r="H564">
            <v>0.28794281906551678</v>
          </cell>
          <cell r="I564">
            <v>5.6759039843207119E-2</v>
          </cell>
        </row>
        <row r="565">
          <cell r="A565" t="str">
            <v>T_C-HY-GSL-S2</v>
          </cell>
          <cell r="B565" t="str">
            <v>VAR_ncap</v>
          </cell>
          <cell r="C565" t="str">
            <v>-</v>
          </cell>
          <cell r="E565">
            <v>2.3885941170269402E-3</v>
          </cell>
          <cell r="F565">
            <v>8.3273545709795393E-2</v>
          </cell>
          <cell r="G565">
            <v>3.0755181016385203E-5</v>
          </cell>
        </row>
        <row r="566">
          <cell r="A566" t="str">
            <v>T_C-HY-GSL-S2</v>
          </cell>
          <cell r="B566" t="str">
            <v>VAR_cap</v>
          </cell>
          <cell r="C566" t="str">
            <v>-</v>
          </cell>
          <cell r="D566">
            <v>1.7227134304096177E-2</v>
          </cell>
          <cell r="E566">
            <v>3.1587335988561067E-2</v>
          </cell>
          <cell r="F566">
            <v>0.1125347426938379</v>
          </cell>
          <cell r="G566">
            <v>9.6548892813778209E-2</v>
          </cell>
          <cell r="H566">
            <v>5.5972693198154698E-2</v>
          </cell>
          <cell r="I566">
            <v>8.2557293502137641E-3</v>
          </cell>
        </row>
        <row r="567">
          <cell r="A567" t="str">
            <v>TPSHPNGAEXT</v>
          </cell>
          <cell r="B567" t="str">
            <v>VAR_ncap</v>
          </cell>
          <cell r="C567" t="str">
            <v>-</v>
          </cell>
          <cell r="D567">
            <v>2.15422533631543E-6</v>
          </cell>
          <cell r="E567">
            <v>2.2651410819524E-6</v>
          </cell>
          <cell r="F567">
            <v>2.31348452639277E-6</v>
          </cell>
          <cell r="G567">
            <v>2.5429216977612201E-6</v>
          </cell>
          <cell r="H567">
            <v>9.1982312306043092E-6</v>
          </cell>
          <cell r="I567">
            <v>8.5411776835968693E-5</v>
          </cell>
          <cell r="J567">
            <v>4.2615763985219901E-6</v>
          </cell>
          <cell r="K567">
            <v>3.0388345793809901E-6</v>
          </cell>
          <cell r="L567">
            <v>2.9734378470931702E-6</v>
          </cell>
          <cell r="M567">
            <v>3.7425100933937101E-6</v>
          </cell>
          <cell r="N567">
            <v>2.2284162137796099E-6</v>
          </cell>
          <cell r="O567">
            <v>7.8575610848307994E-6</v>
          </cell>
        </row>
        <row r="568">
          <cell r="A568" t="str">
            <v>TPSHPNGAEXT</v>
          </cell>
          <cell r="B568" t="str">
            <v>VAR_cap</v>
          </cell>
          <cell r="C568" t="str">
            <v>-</v>
          </cell>
          <cell r="D568">
            <v>2.15422533631543E-6</v>
          </cell>
          <cell r="E568">
            <v>3.8033628192486607E-6</v>
          </cell>
          <cell r="F568">
            <v>4.6678993544044097E-6</v>
          </cell>
          <cell r="G568">
            <v>5.6577172518747208E-6</v>
          </cell>
          <cell r="H568">
            <v>1.2814073604052869E-5</v>
          </cell>
          <cell r="I568">
            <v>9.6350044805032986E-5</v>
          </cell>
          <cell r="J568">
            <v>9.3554786005489745E-5</v>
          </cell>
          <cell r="K568">
            <v>5.3757218922051603E-5</v>
          </cell>
          <cell r="L568">
            <v>9.6584883511683907E-6</v>
          </cell>
          <cell r="M568">
            <v>7.4094920459978495E-6</v>
          </cell>
          <cell r="N568">
            <v>5.9715743459716698E-6</v>
          </cell>
          <cell r="O568">
            <v>1.2627660902109389E-5</v>
          </cell>
        </row>
        <row r="569">
          <cell r="A569" t="str">
            <v>T_C-HY-DSL-S1</v>
          </cell>
          <cell r="B569" t="str">
            <v>VAR_fout</v>
          </cell>
          <cell r="C569" t="str">
            <v>CO2_T</v>
          </cell>
          <cell r="D569">
            <v>2.2634013247806398E-3</v>
          </cell>
          <cell r="E569">
            <v>12.081341755083486</v>
          </cell>
          <cell r="F569">
            <v>8.5441481119060381</v>
          </cell>
          <cell r="G569">
            <v>6.9357187646110461</v>
          </cell>
          <cell r="H569">
            <v>2.5753674093596497</v>
          </cell>
          <cell r="I569">
            <v>7.1905196837389898E-2</v>
          </cell>
        </row>
        <row r="570">
          <cell r="A570" t="str">
            <v>T_C-HY-DSL-S1</v>
          </cell>
          <cell r="B570" t="str">
            <v>VAR_fout</v>
          </cell>
          <cell r="C570" t="str">
            <v>TPCAR</v>
          </cell>
          <cell r="D570">
            <v>1.2914701676689546E-5</v>
          </cell>
          <cell r="E570">
            <v>0.27979532432429277</v>
          </cell>
          <cell r="F570">
            <v>0.19562501374863742</v>
          </cell>
          <cell r="G570">
            <v>0.15825334719684198</v>
          </cell>
          <cell r="H570">
            <v>5.7914963081277152E-2</v>
          </cell>
          <cell r="I570">
            <v>1.2410898354357615E-3</v>
          </cell>
        </row>
        <row r="571">
          <cell r="A571" t="str">
            <v>T_C-HY-DSL-S1</v>
          </cell>
          <cell r="B571" t="str">
            <v>VAR_fin</v>
          </cell>
          <cell r="C571" t="str">
            <v>TDSL</v>
          </cell>
          <cell r="D571">
            <v>3.0878599246666352E-5</v>
          </cell>
          <cell r="E571">
            <v>0.16482048779104289</v>
          </cell>
          <cell r="F571">
            <v>0.11656409429612605</v>
          </cell>
          <cell r="G571">
            <v>9.4620992695921544E-2</v>
          </cell>
          <cell r="H571">
            <v>3.5134616771618679E-2</v>
          </cell>
          <cell r="I571">
            <v>9.8097130746780292E-4</v>
          </cell>
        </row>
        <row r="572">
          <cell r="A572" t="str">
            <v>T_C-HY-DSL-S1</v>
          </cell>
          <cell r="B572" t="str">
            <v>VAR_ncap</v>
          </cell>
          <cell r="C572" t="str">
            <v>-</v>
          </cell>
          <cell r="E572">
            <v>3.0294629091928899E-2</v>
          </cell>
          <cell r="F572">
            <v>1.5649301253998699E-3</v>
          </cell>
          <cell r="G572">
            <v>6.88756005494055E-5</v>
          </cell>
        </row>
        <row r="573">
          <cell r="A573" t="str">
            <v>T_C-HY-DSL-S1</v>
          </cell>
          <cell r="B573" t="str">
            <v>VAR_cap</v>
          </cell>
          <cell r="C573" t="str">
            <v>-</v>
          </cell>
          <cell r="D573">
            <v>1.5999999999999999E-6</v>
          </cell>
          <cell r="E573">
            <v>2.9892912122823901E-2</v>
          </cell>
          <cell r="F573">
            <v>2.97260687758523E-2</v>
          </cell>
          <cell r="G573">
            <v>2.4047794502922562E-2</v>
          </cell>
          <cell r="H573">
            <v>8.7976568906023428E-3</v>
          </cell>
          <cell r="I573">
            <v>1.8616060049348661E-4</v>
          </cell>
        </row>
        <row r="574">
          <cell r="A574" t="str">
            <v>T_C-HY-GSL-S3</v>
          </cell>
          <cell r="B574" t="str">
            <v>VAR_fout</v>
          </cell>
          <cell r="C574" t="str">
            <v>CO2_T</v>
          </cell>
          <cell r="D574">
            <v>7.5641867348851584</v>
          </cell>
          <cell r="E574">
            <v>82.397806854674286</v>
          </cell>
          <cell r="F574">
            <v>77.953219724113168</v>
          </cell>
          <cell r="G574">
            <v>62.317905978827632</v>
          </cell>
          <cell r="H574">
            <v>19.716314472305104</v>
          </cell>
          <cell r="I574">
            <v>7.5786695972302294E-3</v>
          </cell>
        </row>
        <row r="575">
          <cell r="A575" t="str">
            <v>T_C-HY-GSL-S3</v>
          </cell>
          <cell r="B575" t="str">
            <v>VAR_fout</v>
          </cell>
          <cell r="C575" t="str">
            <v>TPCAR</v>
          </cell>
          <cell r="D575">
            <v>0.20262161430987111</v>
          </cell>
          <cell r="E575">
            <v>2.7803113392562304</v>
          </cell>
          <cell r="F575">
            <v>2.6272417318753898</v>
          </cell>
          <cell r="G575">
            <v>2.1156597275609159</v>
          </cell>
          <cell r="H575">
            <v>0.68092418225017681</v>
          </cell>
          <cell r="I575">
            <v>8.6695226684422761E-5</v>
          </cell>
        </row>
        <row r="576">
          <cell r="A576" t="str">
            <v>T_C-HY-GSL-S3</v>
          </cell>
          <cell r="B576" t="str">
            <v>VAR_fin</v>
          </cell>
          <cell r="C576" t="str">
            <v>TGSL</v>
          </cell>
          <cell r="D576">
            <v>0.10249575521524602</v>
          </cell>
          <cell r="E576">
            <v>1.1165014478953155</v>
          </cell>
          <cell r="F576">
            <v>1.0562766900286329</v>
          </cell>
          <cell r="G576">
            <v>0.84441607017381637</v>
          </cell>
          <cell r="H576">
            <v>0.26715873268706042</v>
          </cell>
          <cell r="I576">
            <v>1.026919999624693E-4</v>
          </cell>
        </row>
        <row r="577">
          <cell r="A577" t="str">
            <v>T_C-HY-GSL-S3</v>
          </cell>
          <cell r="B577" t="str">
            <v>VAR_ncap</v>
          </cell>
          <cell r="C577" t="str">
            <v>-</v>
          </cell>
          <cell r="E577">
            <v>0.16746324438773399</v>
          </cell>
          <cell r="F577">
            <v>2.3425225007714799E-5</v>
          </cell>
          <cell r="G577">
            <v>9.5572786446342405E-6</v>
          </cell>
        </row>
        <row r="578">
          <cell r="A578" t="str">
            <v>T_C-HY-GSL-S3</v>
          </cell>
          <cell r="B578" t="str">
            <v>VAR_cap</v>
          </cell>
          <cell r="C578" t="str">
            <v>-</v>
          </cell>
          <cell r="D578">
            <v>1.4248869594070141E-2</v>
          </cell>
          <cell r="E578">
            <v>0.19116849851578982</v>
          </cell>
          <cell r="F578">
            <v>0.1806528692215407</v>
          </cell>
          <cell r="G578">
            <v>0.1454749881551359</v>
          </cell>
          <cell r="H578">
            <v>4.6826315517334724E-2</v>
          </cell>
          <cell r="I578">
            <v>6.6573509169947659E-6</v>
          </cell>
        </row>
        <row r="579">
          <cell r="A579" t="str">
            <v>T_C-HY-DSL-S2</v>
          </cell>
          <cell r="B579" t="str">
            <v>VAR_fout</v>
          </cell>
          <cell r="C579" t="str">
            <v>CO2_T</v>
          </cell>
          <cell r="D579">
            <v>0.20509514520996203</v>
          </cell>
          <cell r="E579">
            <v>42.226959244368487</v>
          </cell>
          <cell r="F579">
            <v>84.96774787762854</v>
          </cell>
          <cell r="G579">
            <v>71.693292868419164</v>
          </cell>
          <cell r="H579">
            <v>35.056165238366283</v>
          </cell>
          <cell r="I579">
            <v>4.3959260510561577</v>
          </cell>
        </row>
        <row r="580">
          <cell r="A580" t="str">
            <v>T_C-HY-DSL-S2</v>
          </cell>
          <cell r="B580" t="str">
            <v>VAR_fout</v>
          </cell>
          <cell r="C580" t="str">
            <v>TPCAR</v>
          </cell>
          <cell r="D580">
            <v>3.2763217976498854E-3</v>
          </cell>
          <cell r="E580">
            <v>1.5441461740457585</v>
          </cell>
          <cell r="F580">
            <v>2.6591072571507688</v>
          </cell>
          <cell r="G580">
            <v>2.2270106993238676</v>
          </cell>
          <cell r="H580">
            <v>1.0429535249961217</v>
          </cell>
          <cell r="I580">
            <v>0.11686836237206416</v>
          </cell>
        </row>
        <row r="581">
          <cell r="A581" t="str">
            <v>T_C-HY-DSL-S2</v>
          </cell>
          <cell r="B581" t="str">
            <v>VAR_fin</v>
          </cell>
          <cell r="C581" t="str">
            <v>TDSL</v>
          </cell>
          <cell r="D581">
            <v>2.7980238091400013E-3</v>
          </cell>
          <cell r="E581">
            <v>0.57608402789042978</v>
          </cell>
          <cell r="F581">
            <v>1.1591780065160768</v>
          </cell>
          <cell r="G581">
            <v>0.97808039383927881</v>
          </cell>
          <cell r="H581">
            <v>0.47825600598044066</v>
          </cell>
          <cell r="I581">
            <v>5.9971706017137152E-2</v>
          </cell>
        </row>
        <row r="582">
          <cell r="A582" t="str">
            <v>T_C-HY-DSL-S2</v>
          </cell>
          <cell r="B582" t="str">
            <v>VAR_ncap</v>
          </cell>
          <cell r="C582" t="str">
            <v>-</v>
          </cell>
          <cell r="E582">
            <v>0.118212434255933</v>
          </cell>
          <cell r="F582">
            <v>9.2533947638830993E-2</v>
          </cell>
          <cell r="G582">
            <v>3.13162834612665E-5</v>
          </cell>
        </row>
        <row r="583">
          <cell r="A583" t="str">
            <v>T_C-HY-DSL-S2</v>
          </cell>
          <cell r="B583" t="str">
            <v>VAR_cap</v>
          </cell>
          <cell r="C583" t="str">
            <v>-</v>
          </cell>
          <cell r="D583">
            <v>2.5983199948332024E-4</v>
          </cell>
          <cell r="E583">
            <v>0.11715930602192239</v>
          </cell>
          <cell r="F583">
            <v>0.20175816757998136</v>
          </cell>
          <cell r="G583">
            <v>0.16897736510668918</v>
          </cell>
          <cell r="H583">
            <v>8.7656127157651531E-2</v>
          </cell>
          <cell r="I583">
            <v>9.1725070915644798E-3</v>
          </cell>
        </row>
        <row r="584">
          <cell r="A584" t="str">
            <v>D-T-ELC-Bus_c_S1</v>
          </cell>
          <cell r="B584" t="str">
            <v>VAR_fout</v>
          </cell>
          <cell r="C584" t="str">
            <v>T-ELC-Bus_c_BatSTGin_S1</v>
          </cell>
          <cell r="D584">
            <v>3.6432238599523755E-4</v>
          </cell>
          <cell r="E584">
            <v>1.1883072803779407E-3</v>
          </cell>
          <cell r="F584">
            <v>1.626657042097986E-3</v>
          </cell>
          <cell r="G584">
            <v>0.14238716253420833</v>
          </cell>
          <cell r="H584">
            <v>0.14411798078087754</v>
          </cell>
          <cell r="I584">
            <v>0.14139860760498271</v>
          </cell>
          <cell r="J584">
            <v>0.13419726448237798</v>
          </cell>
          <cell r="K584">
            <v>0.12616511039452374</v>
          </cell>
          <cell r="L584">
            <v>0.12818461573750323</v>
          </cell>
          <cell r="M584">
            <v>0.13207615917753684</v>
          </cell>
          <cell r="N584">
            <v>0.13512499180847526</v>
          </cell>
          <cell r="O584">
            <v>0.1406886150188143</v>
          </cell>
        </row>
        <row r="585">
          <cell r="A585" t="str">
            <v>D-T-ELC-Bus_c_S1</v>
          </cell>
          <cell r="B585" t="str">
            <v>VAR_fin</v>
          </cell>
          <cell r="C585" t="str">
            <v>TELC</v>
          </cell>
          <cell r="D585">
            <v>3.6432238599523755E-4</v>
          </cell>
          <cell r="E585">
            <v>1.1883072803779407E-3</v>
          </cell>
          <cell r="F585">
            <v>1.626657042097986E-3</v>
          </cell>
          <cell r="G585">
            <v>0.14238716253420833</v>
          </cell>
          <cell r="H585">
            <v>0.14411798078087754</v>
          </cell>
          <cell r="I585">
            <v>0.14139860760498271</v>
          </cell>
          <cell r="J585">
            <v>0.13419726448237798</v>
          </cell>
          <cell r="K585">
            <v>0.12616511039452374</v>
          </cell>
          <cell r="L585">
            <v>0.12818461573750323</v>
          </cell>
          <cell r="M585">
            <v>0.13207615917753684</v>
          </cell>
          <cell r="N585">
            <v>0.13512499180847526</v>
          </cell>
          <cell r="O585">
            <v>0.1406886150188143</v>
          </cell>
        </row>
        <row r="586">
          <cell r="A586" t="str">
            <v>D-T-ELC-Bus_c_S1</v>
          </cell>
          <cell r="B586" t="str">
            <v>VAR_ncap</v>
          </cell>
          <cell r="C586" t="str">
            <v>-</v>
          </cell>
          <cell r="D586">
            <v>4.3668644853144199E-5</v>
          </cell>
          <cell r="E586">
            <v>1.9542375198131301E-4</v>
          </cell>
          <cell r="F586">
            <v>8.4867714527086396E-5</v>
          </cell>
          <cell r="G586">
            <v>1.8134831892179799E-2</v>
          </cell>
          <cell r="H586">
            <v>2.6862355660310199E-6</v>
          </cell>
          <cell r="I586">
            <v>1.3751491096630399E-2</v>
          </cell>
          <cell r="J586">
            <v>3.0139724519757799E-3</v>
          </cell>
          <cell r="K586">
            <v>7.9453655148579404E-3</v>
          </cell>
          <cell r="L586">
            <v>6.6911286155935199E-3</v>
          </cell>
          <cell r="M586">
            <v>5.5961734176681903E-3</v>
          </cell>
          <cell r="N586">
            <v>9.9945601522186105E-3</v>
          </cell>
          <cell r="O586">
            <v>3.5195135326070398E-3</v>
          </cell>
        </row>
        <row r="587">
          <cell r="A587" t="str">
            <v>D-T-ELC-Bus_c_S1</v>
          </cell>
          <cell r="B587" t="str">
            <v>VAR_cap</v>
          </cell>
          <cell r="C587" t="str">
            <v>-</v>
          </cell>
          <cell r="D587">
            <v>4.3668644853144199E-5</v>
          </cell>
          <cell r="E587">
            <v>2.39092396834457E-4</v>
          </cell>
          <cell r="F587">
            <v>3.2396011136154399E-4</v>
          </cell>
          <cell r="G587">
            <v>1.8421182810703499E-2</v>
          </cell>
          <cell r="H587">
            <v>1.8180999575005598E-2</v>
          </cell>
          <cell r="I587">
            <v>1.7562436498269399E-2</v>
          </cell>
          <cell r="J587">
            <v>1.6766856391285102E-2</v>
          </cell>
          <cell r="K587">
            <v>1.5656809336000801E-2</v>
          </cell>
          <cell r="L587">
            <v>1.59922110645297E-2</v>
          </cell>
          <cell r="M587">
            <v>1.6358060784326899E-2</v>
          </cell>
          <cell r="N587">
            <v>1.67758791390679E-2</v>
          </cell>
          <cell r="O587">
            <v>1.72907231422041E-2</v>
          </cell>
        </row>
        <row r="588">
          <cell r="A588" t="str">
            <v>T_C-HY-GSL-S4</v>
          </cell>
          <cell r="B588" t="str">
            <v>VAR_fout</v>
          </cell>
          <cell r="C588" t="str">
            <v>CO2_T</v>
          </cell>
          <cell r="D588">
            <v>6.7008986458957089</v>
          </cell>
          <cell r="E588">
            <v>9.9848759453408604</v>
          </cell>
          <cell r="F588">
            <v>9.4212243789833714</v>
          </cell>
          <cell r="G588">
            <v>7.9634561530670531</v>
          </cell>
          <cell r="H588">
            <v>1.1631718515967713</v>
          </cell>
          <cell r="I588">
            <v>8.5737897135599195E-3</v>
          </cell>
        </row>
        <row r="589">
          <cell r="A589" t="str">
            <v>T_C-HY-GSL-S4</v>
          </cell>
          <cell r="B589" t="str">
            <v>VAR_fout</v>
          </cell>
          <cell r="C589" t="str">
            <v>TPCAR</v>
          </cell>
          <cell r="D589">
            <v>0.10411511853313914</v>
          </cell>
          <cell r="E589">
            <v>0.17941361722214311</v>
          </cell>
          <cell r="F589">
            <v>0.17111528847156218</v>
          </cell>
          <cell r="G589">
            <v>0.14410703287678678</v>
          </cell>
          <cell r="H589">
            <v>2.5202577066924449E-2</v>
          </cell>
          <cell r="I589">
            <v>8.7377136518537415E-5</v>
          </cell>
        </row>
        <row r="590">
          <cell r="A590" t="str">
            <v>T_C-HY-GSL-S4</v>
          </cell>
          <cell r="B590" t="str">
            <v>VAR_fin</v>
          </cell>
          <cell r="C590" t="str">
            <v>TGSL</v>
          </cell>
          <cell r="D590">
            <v>9.0798084632733159E-2</v>
          </cell>
          <cell r="E590">
            <v>0.13529642202358888</v>
          </cell>
          <cell r="F590">
            <v>0.12765886692389405</v>
          </cell>
          <cell r="G590">
            <v>0.10790590993315774</v>
          </cell>
          <cell r="H590">
            <v>1.5761136200498245E-2</v>
          </cell>
          <cell r="I590">
            <v>1.1617601237886084E-4</v>
          </cell>
        </row>
        <row r="591">
          <cell r="A591" t="str">
            <v>T_C-HY-GSL-S4</v>
          </cell>
          <cell r="B591" t="str">
            <v>VAR_ncap</v>
          </cell>
          <cell r="C591" t="str">
            <v>-</v>
          </cell>
          <cell r="E591">
            <v>5.2603594451529502E-5</v>
          </cell>
          <cell r="F591">
            <v>2.20682660833283E-5</v>
          </cell>
          <cell r="G591">
            <v>1.23964098436246E-5</v>
          </cell>
        </row>
        <row r="592">
          <cell r="A592" t="str">
            <v>T_C-HY-GSL-S4</v>
          </cell>
          <cell r="B592" t="str">
            <v>VAR_cap</v>
          </cell>
          <cell r="C592" t="str">
            <v>-</v>
          </cell>
          <cell r="D592">
            <v>8.3204947240551972E-3</v>
          </cell>
          <cell r="E592">
            <v>1.4131149062038688E-2</v>
          </cell>
          <cell r="F592">
            <v>1.3572155136116759E-2</v>
          </cell>
          <cell r="G592">
            <v>1.1362132531261303E-2</v>
          </cell>
          <cell r="H592">
            <v>2.0006862615299962E-3</v>
          </cell>
          <cell r="I592">
            <v>7.8123984105804216E-6</v>
          </cell>
        </row>
        <row r="593">
          <cell r="A593" t="str">
            <v>T_C-HY-DSL-S3</v>
          </cell>
          <cell r="B593" t="str">
            <v>VAR_fout</v>
          </cell>
          <cell r="C593" t="str">
            <v>CO2_T</v>
          </cell>
          <cell r="D593">
            <v>2.1589282698519026</v>
          </cell>
          <cell r="E593">
            <v>3.3350751148651314</v>
          </cell>
          <cell r="F593">
            <v>3.199546489333537</v>
          </cell>
          <cell r="G593">
            <v>2.4010303774206356</v>
          </cell>
          <cell r="H593">
            <v>0.46296800509668978</v>
          </cell>
          <cell r="I593">
            <v>7.6795377118375899E-3</v>
          </cell>
        </row>
        <row r="594">
          <cell r="A594" t="str">
            <v>T_C-HY-DSL-S3</v>
          </cell>
          <cell r="B594" t="str">
            <v>VAR_fout</v>
          </cell>
          <cell r="C594" t="str">
            <v>TPCAR</v>
          </cell>
          <cell r="D594">
            <v>2.6381922078205222E-2</v>
          </cell>
          <cell r="E594">
            <v>5.4121699889004359E-2</v>
          </cell>
          <cell r="F594">
            <v>5.1722015178063352E-2</v>
          </cell>
          <cell r="G594">
            <v>4.1180849343702093E-2</v>
          </cell>
          <cell r="H594">
            <v>9.2382690422300028E-3</v>
          </cell>
          <cell r="I594">
            <v>8.084770648497494E-5</v>
          </cell>
        </row>
        <row r="595">
          <cell r="A595" t="str">
            <v>T_C-HY-DSL-S3</v>
          </cell>
          <cell r="B595" t="str">
            <v>VAR_fin</v>
          </cell>
          <cell r="C595" t="str">
            <v>TDSL</v>
          </cell>
          <cell r="D595">
            <v>2.9453318824719046E-2</v>
          </cell>
          <cell r="E595">
            <v>4.5498978374694674E-2</v>
          </cell>
          <cell r="F595">
            <v>4.3650020318329402E-2</v>
          </cell>
          <cell r="G595">
            <v>3.2756212515970405E-2</v>
          </cell>
          <cell r="H595">
            <v>6.3160710108688903E-3</v>
          </cell>
          <cell r="I595">
            <v>1.0476859088455112E-4</v>
          </cell>
        </row>
        <row r="596">
          <cell r="A596" t="str">
            <v>T_C-HY-DSL-S3</v>
          </cell>
          <cell r="B596" t="str">
            <v>VAR_ncap</v>
          </cell>
          <cell r="C596" t="str">
            <v>-</v>
          </cell>
          <cell r="E596">
            <v>5.0206760461013998E-5</v>
          </cell>
          <cell r="F596">
            <v>1.9814265764088102E-5</v>
          </cell>
          <cell r="G596">
            <v>9.4552304563096601E-6</v>
          </cell>
        </row>
        <row r="597">
          <cell r="A597" t="str">
            <v>T_C-HY-DSL-S3</v>
          </cell>
          <cell r="B597" t="str">
            <v>VAR_cap</v>
          </cell>
          <cell r="C597" t="str">
            <v>-</v>
          </cell>
          <cell r="D597">
            <v>1.8564241378102107E-3</v>
          </cell>
          <cell r="E597">
            <v>3.7238702761368436E-3</v>
          </cell>
          <cell r="F597">
            <v>3.5642396436348029E-3</v>
          </cell>
          <cell r="G597">
            <v>2.8402785043817181E-3</v>
          </cell>
          <cell r="H597">
            <v>6.4104475926494856E-4</v>
          </cell>
          <cell r="I597">
            <v>6.2538970040720267E-6</v>
          </cell>
        </row>
        <row r="598">
          <cell r="A598" t="str">
            <v>D-T-ELC-Bus_c_S2</v>
          </cell>
          <cell r="B598" t="str">
            <v>VAR_fout</v>
          </cell>
          <cell r="C598" t="str">
            <v>T-ELC-Bus_c_BatSTGin_S2</v>
          </cell>
          <cell r="D598">
            <v>5.815706417304457E-4</v>
          </cell>
          <cell r="E598">
            <v>6.9935610299455694E-4</v>
          </cell>
          <cell r="F598">
            <v>8.392780478574508E-4</v>
          </cell>
          <cell r="G598">
            <v>0.17831198621672104</v>
          </cell>
          <cell r="H598">
            <v>0.18125419589798905</v>
          </cell>
          <cell r="I598">
            <v>0.16872207395782493</v>
          </cell>
          <cell r="J598">
            <v>0.16259781821236644</v>
          </cell>
          <cell r="K598">
            <v>0.15728548083496696</v>
          </cell>
          <cell r="L598">
            <v>0.15586331744109783</v>
          </cell>
          <cell r="M598">
            <v>0.16138372309394858</v>
          </cell>
          <cell r="N598">
            <v>0.16515463094505384</v>
          </cell>
          <cell r="O598">
            <v>0.17186679189414697</v>
          </cell>
        </row>
        <row r="599">
          <cell r="A599" t="str">
            <v>D-T-ELC-Bus_c_S2</v>
          </cell>
          <cell r="B599" t="str">
            <v>VAR_fin</v>
          </cell>
          <cell r="C599" t="str">
            <v>TELC</v>
          </cell>
          <cell r="D599">
            <v>5.815706417304457E-4</v>
          </cell>
          <cell r="E599">
            <v>6.9935610299455694E-4</v>
          </cell>
          <cell r="F599">
            <v>8.392780478574508E-4</v>
          </cell>
          <cell r="G599">
            <v>0.17831198621672104</v>
          </cell>
          <cell r="H599">
            <v>0.18125419589798905</v>
          </cell>
          <cell r="I599">
            <v>0.16872207395782493</v>
          </cell>
          <cell r="J599">
            <v>0.16259781821236644</v>
          </cell>
          <cell r="K599">
            <v>0.15728548083496696</v>
          </cell>
          <cell r="L599">
            <v>0.15586331744109783</v>
          </cell>
          <cell r="M599">
            <v>0.16138372309394858</v>
          </cell>
          <cell r="N599">
            <v>0.16515463094505384</v>
          </cell>
          <cell r="O599">
            <v>0.17186679189414697</v>
          </cell>
        </row>
        <row r="600">
          <cell r="A600" t="str">
            <v>D-T-ELC-Bus_c_S2</v>
          </cell>
          <cell r="B600" t="str">
            <v>VAR_ncap</v>
          </cell>
          <cell r="C600" t="str">
            <v>-</v>
          </cell>
          <cell r="D600">
            <v>6.4796421032354794E-5</v>
          </cell>
          <cell r="E600">
            <v>1.2999901052870601E-5</v>
          </cell>
          <cell r="F600">
            <v>1.8387972744239801E-5</v>
          </cell>
          <cell r="G600">
            <v>2.2485902068408E-2</v>
          </cell>
          <cell r="H600">
            <v>4.8757344492271104E-6</v>
          </cell>
          <cell r="I600">
            <v>1.6267286042915201E-2</v>
          </cell>
          <cell r="J600">
            <v>4.1040972591084302E-3</v>
          </cell>
          <cell r="K600">
            <v>9.8327395676750494E-3</v>
          </cell>
          <cell r="L600">
            <v>7.8291600615607096E-3</v>
          </cell>
          <cell r="M600">
            <v>7.16655899921577E-3</v>
          </cell>
          <cell r="N600">
            <v>1.20058961866099E-2</v>
          </cell>
          <cell r="O600">
            <v>4.3240013079977402E-3</v>
          </cell>
        </row>
        <row r="601">
          <cell r="A601" t="str">
            <v>D-T-ELC-Bus_c_S2</v>
          </cell>
          <cell r="B601" t="str">
            <v>VAR_cap</v>
          </cell>
          <cell r="C601" t="str">
            <v>-</v>
          </cell>
          <cell r="D601">
            <v>6.4796421032354794E-5</v>
          </cell>
          <cell r="E601">
            <v>7.7796322085225405E-5</v>
          </cell>
          <cell r="F601">
            <v>9.6184294829465203E-5</v>
          </cell>
          <cell r="G601">
            <v>2.2562978845809701E-2</v>
          </cell>
          <cell r="H601">
            <v>2.2500198766666001E-2</v>
          </cell>
          <cell r="I601">
            <v>2.09941323568856E-2</v>
          </cell>
          <cell r="J601">
            <v>2.0373911423949401E-2</v>
          </cell>
          <cell r="K601">
            <v>1.9493696799544501E-2</v>
          </cell>
          <cell r="L601">
            <v>1.9507966320930301E-2</v>
          </cell>
          <cell r="M601">
            <v>2.0033462203896499E-2</v>
          </cell>
          <cell r="N601">
            <v>2.0559171073447999E-2</v>
          </cell>
          <cell r="O601">
            <v>2.1166341817474399E-2</v>
          </cell>
        </row>
        <row r="602">
          <cell r="A602" t="str">
            <v>T_C-HY-DSL-S4</v>
          </cell>
          <cell r="B602" t="str">
            <v>VAR_fout</v>
          </cell>
          <cell r="C602" t="str">
            <v>CO2_T</v>
          </cell>
          <cell r="D602">
            <v>2.5885911518115514</v>
          </cell>
          <cell r="E602">
            <v>5.2046920302158899</v>
          </cell>
          <cell r="F602">
            <v>4.9388918070476908</v>
          </cell>
          <cell r="G602">
            <v>4.058870263976976</v>
          </cell>
          <cell r="H602">
            <v>0.91284078486695053</v>
          </cell>
          <cell r="I602">
            <v>8.5824685268629589E-3</v>
          </cell>
        </row>
        <row r="603">
          <cell r="A603" t="str">
            <v>T_C-HY-DSL-S4</v>
          </cell>
          <cell r="B603" t="str">
            <v>VAR_fout</v>
          </cell>
          <cell r="C603" t="str">
            <v>TPCAR</v>
          </cell>
          <cell r="D603">
            <v>4.7515757832044682E-2</v>
          </cell>
          <cell r="E603">
            <v>0.11202318630484939</v>
          </cell>
          <cell r="F603">
            <v>0.1069012675885362</v>
          </cell>
          <cell r="G603">
            <v>8.9728782088193945E-2</v>
          </cell>
          <cell r="H603">
            <v>1.9668138816241368E-2</v>
          </cell>
          <cell r="I603">
            <v>8.8068638509333837E-5</v>
          </cell>
        </row>
        <row r="604">
          <cell r="A604" t="str">
            <v>T_C-HY-DSL-S4</v>
          </cell>
          <cell r="B604" t="str">
            <v>VAR_fin</v>
          </cell>
          <cell r="C604" t="str">
            <v>TDSL</v>
          </cell>
          <cell r="D604">
            <v>3.5315022534946137E-2</v>
          </cell>
          <cell r="E604">
            <v>7.1005348297624726E-2</v>
          </cell>
          <cell r="F604">
            <v>6.7379151528617898E-2</v>
          </cell>
          <cell r="G604">
            <v>5.5373400599958753E-2</v>
          </cell>
          <cell r="H604">
            <v>1.2453489561622809E-2</v>
          </cell>
          <cell r="I604">
            <v>1.1708688304042233E-4</v>
          </cell>
        </row>
        <row r="605">
          <cell r="A605" t="str">
            <v>T_C-HY-DSL-S4</v>
          </cell>
          <cell r="B605" t="str">
            <v>VAR_ncap</v>
          </cell>
          <cell r="C605" t="str">
            <v>-</v>
          </cell>
          <cell r="E605">
            <v>5.4600968568701797E-5</v>
          </cell>
          <cell r="F605">
            <v>2.21788103215362E-5</v>
          </cell>
          <cell r="G605">
            <v>1.2592619186804599E-5</v>
          </cell>
        </row>
        <row r="606">
          <cell r="A606" t="str">
            <v>T_C-HY-DSL-S4</v>
          </cell>
          <cell r="B606" t="str">
            <v>VAR_cap</v>
          </cell>
          <cell r="C606" t="str">
            <v>-</v>
          </cell>
          <cell r="D606">
            <v>3.7729601250920484E-3</v>
          </cell>
          <cell r="E606">
            <v>8.8237165940223093E-3</v>
          </cell>
          <cell r="F606">
            <v>8.4343621691790934E-3</v>
          </cell>
          <cell r="G606">
            <v>7.0796188821433768E-3</v>
          </cell>
          <cell r="H606">
            <v>1.5666971512719779E-3</v>
          </cell>
          <cell r="I606">
            <v>7.9125826436606875E-6</v>
          </cell>
        </row>
        <row r="607">
          <cell r="A607" t="str">
            <v>D-T-ELC-Bus_c_S3</v>
          </cell>
          <cell r="B607" t="str">
            <v>VAR_fout</v>
          </cell>
          <cell r="C607" t="str">
            <v>T-ELC-Bus_c_BatSTGin_S3</v>
          </cell>
          <cell r="D607">
            <v>2.159806288957035E-4</v>
          </cell>
          <cell r="E607">
            <v>2.7958894338255035E-4</v>
          </cell>
          <cell r="F607">
            <v>3.4690269315658623E-4</v>
          </cell>
          <cell r="G607">
            <v>5.7131440191584171E-2</v>
          </cell>
          <cell r="H607">
            <v>5.7994717518897905E-2</v>
          </cell>
          <cell r="I607">
            <v>5.4024538407363674E-2</v>
          </cell>
          <cell r="J607">
            <v>5.2717286036432102E-2</v>
          </cell>
          <cell r="K607">
            <v>5.0414561365853851E-2</v>
          </cell>
          <cell r="L607">
            <v>5.063246413870609E-2</v>
          </cell>
          <cell r="M607">
            <v>5.2741911544882683E-2</v>
          </cell>
          <cell r="N607">
            <v>5.3901000248375845E-2</v>
          </cell>
          <cell r="O607">
            <v>5.6221957579045669E-2</v>
          </cell>
        </row>
        <row r="608">
          <cell r="A608" t="str">
            <v>D-T-ELC-Bus_c_S3</v>
          </cell>
          <cell r="B608" t="str">
            <v>VAR_fin</v>
          </cell>
          <cell r="C608" t="str">
            <v>TELC</v>
          </cell>
          <cell r="D608">
            <v>2.159806288957035E-4</v>
          </cell>
          <cell r="E608">
            <v>2.7958894338255035E-4</v>
          </cell>
          <cell r="F608">
            <v>3.4690269315658623E-4</v>
          </cell>
          <cell r="G608">
            <v>5.7131440191584171E-2</v>
          </cell>
          <cell r="H608">
            <v>5.7994717518897905E-2</v>
          </cell>
          <cell r="I608">
            <v>5.4024538407363674E-2</v>
          </cell>
          <cell r="J608">
            <v>5.2717286036432102E-2</v>
          </cell>
          <cell r="K608">
            <v>5.0414561365853851E-2</v>
          </cell>
          <cell r="L608">
            <v>5.063246413870609E-2</v>
          </cell>
          <cell r="M608">
            <v>5.2741911544882683E-2</v>
          </cell>
          <cell r="N608">
            <v>5.3901000248375845E-2</v>
          </cell>
          <cell r="O608">
            <v>5.6221957579045669E-2</v>
          </cell>
        </row>
        <row r="609">
          <cell r="A609" t="str">
            <v>D-T-ELC-Bus_c_S3</v>
          </cell>
          <cell r="B609" t="str">
            <v>VAR_ncap</v>
          </cell>
          <cell r="C609" t="str">
            <v>-</v>
          </cell>
          <cell r="D609">
            <v>2.58329274711865E-5</v>
          </cell>
          <cell r="E609">
            <v>6.0324455774897897E-6</v>
          </cell>
          <cell r="F609">
            <v>7.4762697328369903E-6</v>
          </cell>
          <cell r="G609">
            <v>6.0677568877417704E-3</v>
          </cell>
          <cell r="H609">
            <v>2.5246130112209801E-3</v>
          </cell>
          <cell r="I609">
            <v>4.1298426073676899E-3</v>
          </cell>
          <cell r="J609">
            <v>2.6049547912514099E-3</v>
          </cell>
          <cell r="K609">
            <v>3.5428459503720998E-3</v>
          </cell>
          <cell r="L609">
            <v>2.3173493775772102E-3</v>
          </cell>
          <cell r="M609">
            <v>4.6764662200845302E-3</v>
          </cell>
          <cell r="N609">
            <v>1.94039312014431E-3</v>
          </cell>
          <cell r="O609">
            <v>4.8919151432659002E-3</v>
          </cell>
        </row>
        <row r="610">
          <cell r="A610" t="str">
            <v>D-T-ELC-Bus_c_S3</v>
          </cell>
          <cell r="B610" t="str">
            <v>VAR_cap</v>
          </cell>
          <cell r="C610" t="str">
            <v>-</v>
          </cell>
          <cell r="D610">
            <v>2.58329274711865E-5</v>
          </cell>
          <cell r="E610">
            <v>3.1865373048676301E-5</v>
          </cell>
          <cell r="F610">
            <v>3.93416427815133E-5</v>
          </cell>
          <cell r="G610">
            <v>6.09042726986944E-3</v>
          </cell>
          <cell r="H610">
            <v>7.1311455737098203E-3</v>
          </cell>
          <cell r="I610">
            <v>6.6544556185886604E-3</v>
          </cell>
          <cell r="J610">
            <v>6.5354349753690404E-3</v>
          </cell>
          <cell r="K610">
            <v>6.1478007416235101E-3</v>
          </cell>
          <cell r="L610">
            <v>6.2604572543772498E-3</v>
          </cell>
          <cell r="M610">
            <v>6.4357564428089197E-3</v>
          </cell>
          <cell r="N610">
            <v>6.61685934022884E-3</v>
          </cell>
          <cell r="O610">
            <v>6.8323082634102099E-3</v>
          </cell>
        </row>
        <row r="611">
          <cell r="A611" t="str">
            <v>D-T-ELC-Bus_c_S4</v>
          </cell>
          <cell r="B611" t="str">
            <v>VAR_fout</v>
          </cell>
          <cell r="C611" t="str">
            <v>T-ELC-Bus_c_BatSTGin_S4</v>
          </cell>
          <cell r="E611">
            <v>3.0811578947599944E-5</v>
          </cell>
          <cell r="F611">
            <v>5.2898346621502714E-5</v>
          </cell>
          <cell r="G611">
            <v>3.0402399275646133E-5</v>
          </cell>
          <cell r="H611">
            <v>4.3703901067288395E-5</v>
          </cell>
          <cell r="I611">
            <v>2.569123562938026E-4</v>
          </cell>
          <cell r="J611">
            <v>3.5697308116138719E-4</v>
          </cell>
          <cell r="K611">
            <v>6.1745365928002251E-4</v>
          </cell>
          <cell r="L611">
            <v>5.5735259116371238E-4</v>
          </cell>
          <cell r="M611">
            <v>6.0797643649520661E-4</v>
          </cell>
          <cell r="N611">
            <v>7.703165895425831E-4</v>
          </cell>
          <cell r="O611">
            <v>1.1560664321534284E-3</v>
          </cell>
        </row>
        <row r="612">
          <cell r="A612" t="str">
            <v>D-T-ELC-Bus_c_S4</v>
          </cell>
          <cell r="B612" t="str">
            <v>VAR_fin</v>
          </cell>
          <cell r="C612" t="str">
            <v>TELC</v>
          </cell>
          <cell r="E612">
            <v>3.0811578947599944E-5</v>
          </cell>
          <cell r="F612">
            <v>5.2898346621502714E-5</v>
          </cell>
          <cell r="G612">
            <v>3.0402399275646133E-5</v>
          </cell>
          <cell r="H612">
            <v>4.3703901067288395E-5</v>
          </cell>
          <cell r="I612">
            <v>2.569123562938026E-4</v>
          </cell>
          <cell r="J612">
            <v>3.5697308116138719E-4</v>
          </cell>
          <cell r="K612">
            <v>6.1745365928002251E-4</v>
          </cell>
          <cell r="L612">
            <v>5.5735259116371238E-4</v>
          </cell>
          <cell r="M612">
            <v>6.0797643649520661E-4</v>
          </cell>
          <cell r="N612">
            <v>7.703165895425831E-4</v>
          </cell>
          <cell r="O612">
            <v>1.1560664321534284E-3</v>
          </cell>
        </row>
        <row r="613">
          <cell r="A613" t="str">
            <v>D-T-ELC-Bus_c_S4</v>
          </cell>
          <cell r="B613" t="str">
            <v>VAR_ncap</v>
          </cell>
          <cell r="C613" t="str">
            <v>-</v>
          </cell>
          <cell r="D613">
            <v>3.2001722965674398E-6</v>
          </cell>
          <cell r="E613">
            <v>2.25541109999662E-6</v>
          </cell>
          <cell r="F613">
            <v>1.61855763304582E-6</v>
          </cell>
          <cell r="G613">
            <v>1.19813305595616E-6</v>
          </cell>
          <cell r="H613">
            <v>4.8793937605678598E-6</v>
          </cell>
          <cell r="I613">
            <v>4.8571020859203301E-5</v>
          </cell>
          <cell r="J613">
            <v>5.4512732018794799E-5</v>
          </cell>
          <cell r="K613">
            <v>7.1011084651327602E-5</v>
          </cell>
          <cell r="L613">
            <v>6.5713090369328204E-5</v>
          </cell>
          <cell r="M613">
            <v>9.0664759344045404E-5</v>
          </cell>
          <cell r="N613">
            <v>9.0666992427414095E-5</v>
          </cell>
          <cell r="O613">
            <v>1.46821321029484E-4</v>
          </cell>
        </row>
        <row r="614">
          <cell r="A614" t="str">
            <v>D-T-ELC-Bus_c_S4</v>
          </cell>
          <cell r="B614" t="str">
            <v>VAR_cap</v>
          </cell>
          <cell r="C614" t="str">
            <v>-</v>
          </cell>
          <cell r="D614">
            <v>3.2001722965674398E-6</v>
          </cell>
          <cell r="E614">
            <v>5.45558339656407E-6</v>
          </cell>
          <cell r="F614">
            <v>7.0741410296098902E-6</v>
          </cell>
          <cell r="G614">
            <v>3.5587996594724299E-6</v>
          </cell>
          <cell r="H614">
            <v>5.1901110160943203E-6</v>
          </cell>
          <cell r="I614">
            <v>5.25221252811125E-5</v>
          </cell>
          <cell r="J614">
            <v>7.9697340423887504E-5</v>
          </cell>
          <cell r="K614">
            <v>1.07799701521029E-4</v>
          </cell>
          <cell r="L614">
            <v>1.17671670643643E-4</v>
          </cell>
          <cell r="M614">
            <v>1.07706431794544E-4</v>
          </cell>
          <cell r="N614">
            <v>1.52589781827632E-4</v>
          </cell>
          <cell r="O614">
            <v>2.0800910457315601E-4</v>
          </cell>
        </row>
        <row r="615">
          <cell r="A615" t="str">
            <v>D-TH2O</v>
          </cell>
          <cell r="B615" t="str">
            <v>VAR_fout</v>
          </cell>
          <cell r="C615" t="str">
            <v>TH2Ointl</v>
          </cell>
          <cell r="K615">
            <v>1.05288372076157E-8</v>
          </cell>
        </row>
        <row r="616">
          <cell r="A616" t="str">
            <v>D-TH2O</v>
          </cell>
          <cell r="B616" t="str">
            <v>VAR_fout</v>
          </cell>
          <cell r="C616" t="str">
            <v>TH2O</v>
          </cell>
          <cell r="D616">
            <v>3.3906559837498691E-3</v>
          </cell>
          <cell r="E616">
            <v>2.9424975357450495E-3</v>
          </cell>
          <cell r="F616">
            <v>2.853886997080171E-3</v>
          </cell>
          <cell r="G616">
            <v>1.3909115280536264E-4</v>
          </cell>
          <cell r="H616">
            <v>2.8028854625573358E-4</v>
          </cell>
          <cell r="I616">
            <v>1.7397185017739921E-3</v>
          </cell>
          <cell r="J616">
            <v>1.930275189023938E-3</v>
          </cell>
          <cell r="K616">
            <v>2.2011425236734871E-3</v>
          </cell>
          <cell r="L616">
            <v>2.2994909739893609E-3</v>
          </cell>
          <cell r="M616">
            <v>2.5385088359315792E-3</v>
          </cell>
          <cell r="N616">
            <v>2.4546417033792915E-3</v>
          </cell>
          <cell r="O616">
            <v>3.5231348926579053E-3</v>
          </cell>
        </row>
        <row r="617">
          <cell r="A617" t="str">
            <v>D-TH2O</v>
          </cell>
          <cell r="B617" t="str">
            <v>VAR_fin</v>
          </cell>
          <cell r="C617" t="str">
            <v>H2</v>
          </cell>
          <cell r="D617">
            <v>3.3906559837498691E-3</v>
          </cell>
          <cell r="E617">
            <v>2.9424975357450495E-3</v>
          </cell>
          <cell r="F617">
            <v>2.853886997080171E-3</v>
          </cell>
          <cell r="G617">
            <v>1.3909115280536264E-4</v>
          </cell>
          <cell r="H617">
            <v>2.8028854625573358E-4</v>
          </cell>
          <cell r="I617">
            <v>1.7397185017739921E-3</v>
          </cell>
          <cell r="J617">
            <v>1.930275189023938E-3</v>
          </cell>
          <cell r="K617">
            <v>2.2033244552523475E-3</v>
          </cell>
          <cell r="L617">
            <v>2.3004449999709828E-3</v>
          </cell>
          <cell r="M617">
            <v>2.5388957679427595E-3</v>
          </cell>
          <cell r="N617">
            <v>2.4550375361332573E-3</v>
          </cell>
          <cell r="O617">
            <v>3.5255239386911622E-3</v>
          </cell>
        </row>
        <row r="618">
          <cell r="A618" t="str">
            <v>D-TH2O</v>
          </cell>
          <cell r="B618" t="str">
            <v>VAR_ncap</v>
          </cell>
          <cell r="C618" t="str">
            <v>-</v>
          </cell>
          <cell r="D618">
            <v>6.00002931881572E-4</v>
          </cell>
          <cell r="E618">
            <v>3.2214218363565998E-7</v>
          </cell>
          <cell r="F618">
            <v>5.8129894236444401E-8</v>
          </cell>
          <cell r="G618">
            <v>2.9547113811983799E-8</v>
          </cell>
          <cell r="H618">
            <v>1.2638027116724499E-7</v>
          </cell>
          <cell r="I618">
            <v>4.1482420645600702E-5</v>
          </cell>
          <cell r="J618">
            <v>2.74089945720489E-5</v>
          </cell>
          <cell r="K618">
            <v>7.9486052237661805E-5</v>
          </cell>
          <cell r="L618">
            <v>1.8865577755785999E-5</v>
          </cell>
          <cell r="M618">
            <v>5.43888561149343E-4</v>
          </cell>
          <cell r="N618">
            <v>1.4883520436961199E-4</v>
          </cell>
          <cell r="O618">
            <v>3.2379726121294799E-4</v>
          </cell>
        </row>
        <row r="619">
          <cell r="A619" t="str">
            <v>D-TH2O</v>
          </cell>
          <cell r="B619" t="str">
            <v>VAR_cap</v>
          </cell>
          <cell r="C619" t="str">
            <v>-</v>
          </cell>
          <cell r="D619">
            <v>6.00002931881572E-4</v>
          </cell>
          <cell r="E619">
            <v>6.0032507406520695E-4</v>
          </cell>
          <cell r="F619">
            <v>6.0038320395944397E-4</v>
          </cell>
          <cell r="G619">
            <v>6.0041275107325604E-4</v>
          </cell>
          <cell r="H619">
            <v>6.0053913134442305E-4</v>
          </cell>
          <cell r="I619">
            <v>6.42021551990024E-4</v>
          </cell>
          <cell r="J619">
            <v>6.6943054656207202E-4</v>
          </cell>
          <cell r="K619">
            <v>7.4891659879973405E-4</v>
          </cell>
          <cell r="L619">
            <v>7.6778217655552004E-4</v>
          </cell>
          <cell r="M619">
            <v>8.6711218080560905E-4</v>
          </cell>
          <cell r="N619">
            <v>8.60123667354109E-4</v>
          </cell>
          <cell r="O619">
            <v>1.1838904522141699E-3</v>
          </cell>
        </row>
        <row r="620">
          <cell r="A620" t="str">
            <v>TFHGV-HYBDSL</v>
          </cell>
          <cell r="B620" t="str">
            <v>VAR_fout</v>
          </cell>
          <cell r="C620" t="str">
            <v>CO2_T</v>
          </cell>
          <cell r="E620">
            <v>224.72581562194301</v>
          </cell>
          <cell r="F620">
            <v>307.92681170237711</v>
          </cell>
          <cell r="G620">
            <v>822.22739279168957</v>
          </cell>
          <cell r="H620">
            <v>888.27089085848797</v>
          </cell>
          <cell r="I620">
            <v>813.65205893452696</v>
          </cell>
          <cell r="J620">
            <v>352.37520778791702</v>
          </cell>
          <cell r="K620">
            <v>145.98931657578299</v>
          </cell>
        </row>
        <row r="621">
          <cell r="A621" t="str">
            <v>TFHGV-HYBDSL</v>
          </cell>
          <cell r="B621" t="str">
            <v>VAR_fout</v>
          </cell>
          <cell r="C621" t="str">
            <v>TFHGV</v>
          </cell>
          <cell r="E621">
            <v>0.50116264208179273</v>
          </cell>
          <cell r="F621">
            <v>0.68670977605973615</v>
          </cell>
          <cell r="G621">
            <v>1.8336551651757471</v>
          </cell>
          <cell r="H621">
            <v>1.9809392406251014</v>
          </cell>
          <cell r="I621">
            <v>1.8145312520610244</v>
          </cell>
          <cell r="J621">
            <v>0.78583446076441898</v>
          </cell>
          <cell r="K621">
            <v>0.32557181473943142</v>
          </cell>
        </row>
        <row r="622">
          <cell r="A622" t="str">
            <v>TFHGV-HYBDSL</v>
          </cell>
          <cell r="B622" t="str">
            <v>VAR_fin</v>
          </cell>
          <cell r="C622" t="str">
            <v>TDSL</v>
          </cell>
          <cell r="E622">
            <v>3.065836502345737</v>
          </cell>
          <cell r="F622">
            <v>4.2009114829792189</v>
          </cell>
          <cell r="G622">
            <v>11.217290488290454</v>
          </cell>
          <cell r="H622">
            <v>12.11829319042957</v>
          </cell>
          <cell r="I622">
            <v>11.100300940443768</v>
          </cell>
          <cell r="J622">
            <v>4.8073016069292978</v>
          </cell>
          <cell r="K622">
            <v>1.9916687118115024</v>
          </cell>
        </row>
        <row r="623">
          <cell r="A623" t="str">
            <v>TFHGV-HYBDSL</v>
          </cell>
          <cell r="B623" t="str">
            <v>VAR_ncap</v>
          </cell>
          <cell r="C623" t="str">
            <v>-</v>
          </cell>
          <cell r="E623">
            <v>9.4280435773866494E-3</v>
          </cell>
          <cell r="F623">
            <v>3.4910119906656199E-3</v>
          </cell>
          <cell r="G623">
            <v>2.9079292826946601E-2</v>
          </cell>
          <cell r="H623">
            <v>3.1596418809127502E-2</v>
          </cell>
          <cell r="I623">
            <v>8.7463703942573297E-3</v>
          </cell>
          <cell r="J623">
            <v>1.2204908739554101E-2</v>
          </cell>
        </row>
        <row r="624">
          <cell r="A624" t="str">
            <v>TFHGV-HYBDSL</v>
          </cell>
          <cell r="B624" t="str">
            <v>VAR_cap</v>
          </cell>
          <cell r="C624" t="str">
            <v>-</v>
          </cell>
          <cell r="E624">
            <v>9.4280435773866494E-3</v>
          </cell>
          <cell r="F624">
            <v>1.29190555680523E-2</v>
          </cell>
          <cell r="G624">
            <v>3.4495636554132403E-2</v>
          </cell>
          <cell r="H624">
            <v>3.9137683124407199E-2</v>
          </cell>
          <cell r="I624">
            <v>3.4331669757083703E-2</v>
          </cell>
          <cell r="J624">
            <v>1.6739997964542602E-2</v>
          </cell>
          <cell r="K624">
            <v>8.2366393119742004E-3</v>
          </cell>
        </row>
        <row r="625">
          <cell r="A625" t="str">
            <v>D-TKER</v>
          </cell>
          <cell r="B625" t="str">
            <v>VAR_fout</v>
          </cell>
          <cell r="C625" t="str">
            <v>CO2</v>
          </cell>
          <cell r="D625">
            <v>80.714622754505399</v>
          </cell>
          <cell r="E625">
            <v>102.298740769261</v>
          </cell>
          <cell r="F625">
            <v>134.542993961262</v>
          </cell>
          <cell r="G625">
            <v>186.41020400553899</v>
          </cell>
          <cell r="H625">
            <v>172.457008631419</v>
          </cell>
          <cell r="I625">
            <v>156.66691775186399</v>
          </cell>
          <cell r="J625">
            <v>140.76301993065599</v>
          </cell>
          <cell r="K625">
            <v>2.77101511858226E-5</v>
          </cell>
          <cell r="L625">
            <v>1.7108526118771498E-2</v>
          </cell>
          <cell r="M625">
            <v>2.0134074387812902E-2</v>
          </cell>
          <cell r="N625">
            <v>1.7772153464076099E-2</v>
          </cell>
          <cell r="O625">
            <v>3.4172381784705198E-2</v>
          </cell>
        </row>
        <row r="626">
          <cell r="A626" t="str">
            <v>D-TKER</v>
          </cell>
          <cell r="B626" t="str">
            <v>VAR_fout</v>
          </cell>
          <cell r="C626" t="str">
            <v>TKER</v>
          </cell>
          <cell r="D626">
            <v>1.0924235193032701</v>
          </cell>
          <cell r="E626">
            <v>1.3845514802361101</v>
          </cell>
          <cell r="F626">
            <v>1.82095791251849</v>
          </cell>
          <cell r="G626">
            <v>2.5229491775380399</v>
          </cell>
          <cell r="H626">
            <v>2.3341011314722899</v>
          </cell>
          <cell r="I626">
            <v>2.1203918175946002</v>
          </cell>
          <cell r="J626">
            <v>1.9051421957097801</v>
          </cell>
          <cell r="K626">
            <v>3.7504010854281601E-7</v>
          </cell>
          <cell r="L626">
            <v>2.3155353608732699E-4</v>
          </cell>
          <cell r="M626">
            <v>2.7250249892818402E-4</v>
          </cell>
          <cell r="N626">
            <v>2.4053533015788299E-4</v>
          </cell>
          <cell r="O626">
            <v>4.6250248465838401E-4</v>
          </cell>
        </row>
        <row r="627">
          <cell r="A627" t="str">
            <v>D-TKER</v>
          </cell>
          <cell r="B627" t="str">
            <v>VAR_fin</v>
          </cell>
          <cell r="C627" t="str">
            <v>KER</v>
          </cell>
          <cell r="D627">
            <v>1.1087173455289163</v>
          </cell>
          <cell r="E627">
            <v>1.40520248309425</v>
          </cell>
          <cell r="F627">
            <v>1.8481180489184488</v>
          </cell>
          <cell r="G627">
            <v>2.5605797253508031</v>
          </cell>
          <cell r="H627">
            <v>2.368914953728285</v>
          </cell>
          <cell r="I627">
            <v>2.1520181009871449</v>
          </cell>
          <cell r="J627">
            <v>1.9335579660804487</v>
          </cell>
          <cell r="K627">
            <v>3.8063394486020092E-7</v>
          </cell>
          <cell r="L627">
            <v>2.3500722690620156E-4</v>
          </cell>
          <cell r="M627">
            <v>2.7656695587654877E-4</v>
          </cell>
          <cell r="N627">
            <v>2.4412298714390307E-4</v>
          </cell>
          <cell r="O627">
            <v>4.6940084869100519E-4</v>
          </cell>
        </row>
        <row r="628">
          <cell r="A628" t="str">
            <v>T_B_u-BEVELC-S1</v>
          </cell>
          <cell r="B628" t="str">
            <v>VAR_fout</v>
          </cell>
          <cell r="C628" t="str">
            <v>TPBSu</v>
          </cell>
          <cell r="D628">
            <v>1.3363911049853392E-7</v>
          </cell>
          <cell r="E628">
            <v>2.2171155652060489E-4</v>
          </cell>
          <cell r="F628">
            <v>5.8463928818899239E-4</v>
          </cell>
          <cell r="G628">
            <v>0.10882894371370833</v>
          </cell>
          <cell r="H628">
            <v>0.1151323531636791</v>
          </cell>
          <cell r="I628">
            <v>0.12008585247679064</v>
          </cell>
          <cell r="J628">
            <v>0.12426861362256975</v>
          </cell>
          <cell r="K628">
            <v>0.1284418559791507</v>
          </cell>
          <cell r="L628">
            <v>0.13205529968228774</v>
          </cell>
          <cell r="M628">
            <v>0.13580930324230109</v>
          </cell>
          <cell r="N628">
            <v>0.13995646431486558</v>
          </cell>
          <cell r="O628">
            <v>0.14471680638524351</v>
          </cell>
        </row>
        <row r="629">
          <cell r="A629" t="str">
            <v>T_B_u-BEVELC-S1</v>
          </cell>
          <cell r="B629" t="str">
            <v>VAR_fin</v>
          </cell>
          <cell r="C629" t="str">
            <v>T-ELC-Bus_u_BatSTGout_S1</v>
          </cell>
          <cell r="D629">
            <v>3.5289544278245756E-7</v>
          </cell>
          <cell r="E629">
            <v>5.649893200978419E-4</v>
          </cell>
          <cell r="F629">
            <v>1.4434069227044575E-3</v>
          </cell>
          <cell r="G629">
            <v>0.24329424927430837</v>
          </cell>
          <cell r="H629">
            <v>0.24441170525644509</v>
          </cell>
          <cell r="I629">
            <v>0.25224146165945999</v>
          </cell>
          <cell r="J629">
            <v>0.25020833480550181</v>
          </cell>
          <cell r="K629">
            <v>0.24187859692898037</v>
          </cell>
          <cell r="L629">
            <v>0.24522932059685801</v>
          </cell>
          <cell r="M629">
            <v>0.25040565986423313</v>
          </cell>
          <cell r="N629">
            <v>0.25805220969658177</v>
          </cell>
          <cell r="O629">
            <v>0.26682934475916065</v>
          </cell>
        </row>
        <row r="630">
          <cell r="A630" t="str">
            <v>T_B_u-BEVELC-S1</v>
          </cell>
          <cell r="B630" t="str">
            <v>VAR_ncap</v>
          </cell>
          <cell r="C630" t="str">
            <v>-</v>
          </cell>
          <cell r="E630">
            <v>4.2525587930790702E-6</v>
          </cell>
          <cell r="F630">
            <v>7.0102077793918296E-6</v>
          </cell>
          <cell r="G630">
            <v>2.0507428843567102E-3</v>
          </cell>
          <cell r="H630">
            <v>2.3559647841855701E-3</v>
          </cell>
          <cell r="I630">
            <v>4.9733481069365196E-4</v>
          </cell>
          <cell r="J630">
            <v>1.2129565847690399E-3</v>
          </cell>
          <cell r="K630">
            <v>1.6548085590788199E-3</v>
          </cell>
          <cell r="L630">
            <v>9.7074262391206299E-4</v>
          </cell>
          <cell r="M630">
            <v>1.4511246651830599E-3</v>
          </cell>
          <cell r="N630">
            <v>1.7231179856843401E-3</v>
          </cell>
          <cell r="O630">
            <v>6.8677846607283796E-4</v>
          </cell>
        </row>
        <row r="631">
          <cell r="A631" t="str">
            <v>T_B_u-BEVELC-S1</v>
          </cell>
          <cell r="B631" t="str">
            <v>VAR_cap</v>
          </cell>
          <cell r="C631" t="str">
            <v>-</v>
          </cell>
          <cell r="D631">
            <v>3.02390998593531E-8</v>
          </cell>
          <cell r="E631">
            <v>4.2940496510256241E-6</v>
          </cell>
          <cell r="F631">
            <v>1.1304257430417455E-5</v>
          </cell>
          <cell r="G631">
            <v>2.0526261979947821E-3</v>
          </cell>
          <cell r="H631">
            <v>2.3592789713121295E-3</v>
          </cell>
          <cell r="I631">
            <v>2.853832795993722E-3</v>
          </cell>
          <cell r="J631">
            <v>2.9318272794583646E-3</v>
          </cell>
          <cell r="K631">
            <v>3.0376167461753168E-3</v>
          </cell>
          <cell r="L631">
            <v>3.1711130114749461E-3</v>
          </cell>
          <cell r="M631">
            <v>3.2695937763610777E-3</v>
          </cell>
          <cell r="N631">
            <v>3.3461426396519827E-3</v>
          </cell>
          <cell r="O631">
            <v>3.3889715633949546E-3</v>
          </cell>
        </row>
        <row r="632">
          <cell r="A632" t="str">
            <v>TPSHPH2OEXT</v>
          </cell>
          <cell r="B632" t="str">
            <v>VAR_fout</v>
          </cell>
          <cell r="C632" t="str">
            <v>TPSHP</v>
          </cell>
          <cell r="H632">
            <v>4.3154776934597502E-5</v>
          </cell>
          <cell r="I632">
            <v>1.2168713102367599E-3</v>
          </cell>
          <cell r="J632">
            <v>1.2406866714238199E-3</v>
          </cell>
          <cell r="K632">
            <v>1.25305705092715E-3</v>
          </cell>
          <cell r="L632">
            <v>1.1962144831577401E-3</v>
          </cell>
          <cell r="M632">
            <v>1.1879993700431299E-3</v>
          </cell>
          <cell r="N632">
            <v>1.1797160254585601E-3</v>
          </cell>
          <cell r="O632">
            <v>1.1813441314556901E-3</v>
          </cell>
        </row>
        <row r="633">
          <cell r="A633" t="str">
            <v>TPSHPH2OEXT</v>
          </cell>
          <cell r="B633" t="str">
            <v>VAR_fin</v>
          </cell>
          <cell r="C633" t="str">
            <v>TH2O</v>
          </cell>
          <cell r="H633">
            <v>2.4062057442321022E-5</v>
          </cell>
          <cell r="I633">
            <v>6.7849794267746464E-4</v>
          </cell>
          <cell r="J633">
            <v>6.9177681073328179E-4</v>
          </cell>
          <cell r="K633">
            <v>6.9867423445634511E-4</v>
          </cell>
          <cell r="L633">
            <v>6.6698019666976843E-4</v>
          </cell>
          <cell r="M633">
            <v>6.6239964875131779E-4</v>
          </cell>
          <cell r="N633">
            <v>6.5778105661931511E-4</v>
          </cell>
          <cell r="O633">
            <v>6.5868884905408262E-4</v>
          </cell>
        </row>
        <row r="634">
          <cell r="A634" t="str">
            <v>TPSHPH2OEXT</v>
          </cell>
          <cell r="B634" t="str">
            <v>VAR_ncap</v>
          </cell>
          <cell r="C634" t="str">
            <v>-</v>
          </cell>
          <cell r="H634">
            <v>4.2858497833829203E-5</v>
          </cell>
          <cell r="I634">
            <v>1.1631443801138699E-3</v>
          </cell>
          <cell r="J634">
            <v>5.6558033552090703E-6</v>
          </cell>
          <cell r="K634">
            <v>1.1552770867679701E-5</v>
          </cell>
          <cell r="L634">
            <v>1.64562759943242E-4</v>
          </cell>
          <cell r="M634">
            <v>1.0055376472495299E-3</v>
          </cell>
          <cell r="N634">
            <v>5.3159763622419101E-6</v>
          </cell>
          <cell r="O634">
            <v>8.4054481904771207E-6</v>
          </cell>
        </row>
        <row r="635">
          <cell r="A635" t="str">
            <v>TPSHPH2OEXT</v>
          </cell>
          <cell r="B635" t="str">
            <v>VAR_cap</v>
          </cell>
          <cell r="C635" t="str">
            <v>-</v>
          </cell>
          <cell r="H635">
            <v>4.2858497833829203E-5</v>
          </cell>
          <cell r="I635">
            <v>1.205645706968219E-3</v>
          </cell>
          <cell r="J635">
            <v>1.2086225121736903E-3</v>
          </cell>
          <cell r="K635">
            <v>1.2016218001980462E-3</v>
          </cell>
          <cell r="L635">
            <v>1.1873352365265836E-3</v>
          </cell>
          <cell r="M635">
            <v>1.1803023722890724E-3</v>
          </cell>
          <cell r="N635">
            <v>1.1747562529834672E-3</v>
          </cell>
          <cell r="O635">
            <v>1.1601642408249535E-3</v>
          </cell>
        </row>
        <row r="636">
          <cell r="A636" t="str">
            <v>T_B_u-BEVELC-S2</v>
          </cell>
          <cell r="B636" t="str">
            <v>VAR_fout</v>
          </cell>
          <cell r="C636" t="str">
            <v>TPBSu</v>
          </cell>
          <cell r="D636">
            <v>3.5283887411313725E-4</v>
          </cell>
          <cell r="E636">
            <v>6.1996075083668647E-4</v>
          </cell>
          <cell r="F636">
            <v>9.5478831659796446E-4</v>
          </cell>
          <cell r="G636">
            <v>3.983347607866209E-2</v>
          </cell>
          <cell r="H636">
            <v>4.1571946381473802E-2</v>
          </cell>
          <cell r="I636">
            <v>4.3340220838664199E-2</v>
          </cell>
          <cell r="J636">
            <v>4.4850182343608699E-2</v>
          </cell>
          <cell r="K636">
            <v>4.6361561064140189E-2</v>
          </cell>
          <cell r="L636">
            <v>4.7663392507168653E-2</v>
          </cell>
          <cell r="M636">
            <v>4.902048607907826E-2</v>
          </cell>
          <cell r="N636">
            <v>5.0518201018399184E-2</v>
          </cell>
          <cell r="O636">
            <v>5.2243716354728735E-2</v>
          </cell>
        </row>
        <row r="637">
          <cell r="A637" t="str">
            <v>T_B_u-BEVELC-S2</v>
          </cell>
          <cell r="B637" t="str">
            <v>VAR_fin</v>
          </cell>
          <cell r="C637" t="str">
            <v>T-ELC-Bus_u_BatSTGout_S2</v>
          </cell>
          <cell r="D637">
            <v>1.2822079010159308E-3</v>
          </cell>
          <cell r="E637">
            <v>2.2362416652087409E-3</v>
          </cell>
          <cell r="F637">
            <v>3.35408554517788E-3</v>
          </cell>
          <cell r="G637">
            <v>0.12296357409254124</v>
          </cell>
          <cell r="H637">
            <v>0.12235712953891004</v>
          </cell>
          <cell r="I637">
            <v>0.12620053111275012</v>
          </cell>
          <cell r="J637">
            <v>0.12539942540635368</v>
          </cell>
          <cell r="K637">
            <v>0.12086538608208512</v>
          </cell>
          <cell r="L637">
            <v>0.12248151447196033</v>
          </cell>
          <cell r="M637">
            <v>0.12491967183969364</v>
          </cell>
          <cell r="N637">
            <v>0.12873632225861401</v>
          </cell>
          <cell r="O637">
            <v>0.13313347999427841</v>
          </cell>
        </row>
        <row r="638">
          <cell r="A638" t="str">
            <v>T_B_u-BEVELC-S2</v>
          </cell>
          <cell r="B638" t="str">
            <v>VAR_ncap</v>
          </cell>
          <cell r="C638" t="str">
            <v>-</v>
          </cell>
          <cell r="E638">
            <v>1.0770891706849099E-6</v>
          </cell>
          <cell r="F638">
            <v>6.2960574310151001E-6</v>
          </cell>
          <cell r="G638">
            <v>7.4256669536892396E-4</v>
          </cell>
          <cell r="H638">
            <v>7.1643491492015803E-4</v>
          </cell>
          <cell r="I638">
            <v>1.04142062106038E-4</v>
          </cell>
          <cell r="J638">
            <v>3.7061470870520201E-4</v>
          </cell>
          <cell r="K638">
            <v>4.6893344694824203E-4</v>
          </cell>
          <cell r="L638">
            <v>2.6366884546210598E-4</v>
          </cell>
          <cell r="M638">
            <v>4.21429242726623E-4</v>
          </cell>
          <cell r="N638">
            <v>4.8517716592377601E-4</v>
          </cell>
          <cell r="O638">
            <v>2.1713828331988E-4</v>
          </cell>
        </row>
        <row r="639">
          <cell r="A639" t="str">
            <v>T_B_u-BEVELC-S2</v>
          </cell>
          <cell r="B639" t="str">
            <v>VAR_cap</v>
          </cell>
          <cell r="C639" t="str">
            <v>-</v>
          </cell>
          <cell r="D639">
            <v>7.8807195590753344E-6</v>
          </cell>
          <cell r="E639">
            <v>1.1907554578387451E-5</v>
          </cell>
          <cell r="F639">
            <v>1.8203820301155681E-5</v>
          </cell>
          <cell r="G639">
            <v>7.5182474731183579E-4</v>
          </cell>
          <cell r="H639">
            <v>7.9653670206211702E-4</v>
          </cell>
          <cell r="I639">
            <v>8.2152792629923107E-4</v>
          </cell>
          <cell r="J639">
            <v>8.462265690219687E-4</v>
          </cell>
          <cell r="K639">
            <v>8.7511580391996119E-4</v>
          </cell>
          <cell r="L639">
            <v>8.9930116504351718E-4</v>
          </cell>
          <cell r="M639">
            <v>9.2533857942238458E-4</v>
          </cell>
          <cell r="N639">
            <v>9.5330308317013242E-4</v>
          </cell>
          <cell r="O639">
            <v>9.8667892991895017E-4</v>
          </cell>
        </row>
        <row r="640">
          <cell r="A640" t="str">
            <v>TFHGV-ICEDSL</v>
          </cell>
          <cell r="B640" t="str">
            <v>VAR_fout</v>
          </cell>
          <cell r="C640" t="str">
            <v>CO2_T</v>
          </cell>
          <cell r="D640">
            <v>384.86017005315341</v>
          </cell>
          <cell r="E640">
            <v>450.57923022392112</v>
          </cell>
          <cell r="F640">
            <v>351.90845463656899</v>
          </cell>
          <cell r="G640">
            <v>32.303153613628282</v>
          </cell>
          <cell r="H640">
            <v>3.5925324954461296E-2</v>
          </cell>
          <cell r="I640">
            <v>3.3360378385403497E-2</v>
          </cell>
          <cell r="J640">
            <v>5.0520537910324896E-2</v>
          </cell>
          <cell r="K640">
            <v>2.8103951838621698E-2</v>
          </cell>
        </row>
        <row r="641">
          <cell r="A641" t="str">
            <v>TFHGV-ICEDSL</v>
          </cell>
          <cell r="B641" t="str">
            <v>VAR_fout</v>
          </cell>
          <cell r="C641" t="str">
            <v>TFHGV</v>
          </cell>
          <cell r="D641">
            <v>0.62325040864418246</v>
          </cell>
          <cell r="E641">
            <v>0.72967719503126305</v>
          </cell>
          <cell r="F641">
            <v>0.56988772864516757</v>
          </cell>
          <cell r="G641">
            <v>5.2312385787827931E-2</v>
          </cell>
          <cell r="H641">
            <v>5.8178203931704908E-5</v>
          </cell>
          <cell r="I641">
            <v>5.4024477145441271E-5</v>
          </cell>
          <cell r="J641">
            <v>8.1813989463199564E-5</v>
          </cell>
          <cell r="K641">
            <v>4.5512112790259046E-5</v>
          </cell>
        </row>
        <row r="642">
          <cell r="A642" t="str">
            <v>TFHGV-ICEDSL</v>
          </cell>
          <cell r="B642" t="str">
            <v>VAR_fin</v>
          </cell>
          <cell r="C642" t="str">
            <v>TDSL</v>
          </cell>
          <cell r="D642">
            <v>5.2504798097292422</v>
          </cell>
          <cell r="E642">
            <v>6.1470563468474895</v>
          </cell>
          <cell r="F642">
            <v>4.8009338968154056</v>
          </cell>
          <cell r="G642">
            <v>0.44069786648879006</v>
          </cell>
          <cell r="H642">
            <v>4.9011357373071271E-4</v>
          </cell>
          <cell r="I642">
            <v>4.5512112394820566E-4</v>
          </cell>
          <cell r="J642">
            <v>6.8922971228274068E-4</v>
          </cell>
          <cell r="K642">
            <v>3.8340998415582159E-4</v>
          </cell>
        </row>
        <row r="643">
          <cell r="A643" t="str">
            <v>TFHGV-ICEDSL</v>
          </cell>
          <cell r="B643" t="str">
            <v>VAR_ncap</v>
          </cell>
          <cell r="C643" t="str">
            <v>-</v>
          </cell>
          <cell r="E643">
            <v>8.0447340204838301E-7</v>
          </cell>
          <cell r="F643">
            <v>2.8404565984261101E-6</v>
          </cell>
          <cell r="G643">
            <v>2.66420482775302E-6</v>
          </cell>
          <cell r="H643">
            <v>6.0491853918323698E-7</v>
          </cell>
          <cell r="I643">
            <v>7.1296904240992702E-7</v>
          </cell>
          <cell r="J643">
            <v>1.5439504521897699E-6</v>
          </cell>
        </row>
        <row r="644">
          <cell r="A644" t="str">
            <v>TFHGV-ICEDSL</v>
          </cell>
          <cell r="B644" t="str">
            <v>VAR_cap</v>
          </cell>
          <cell r="C644" t="str">
            <v>-</v>
          </cell>
          <cell r="D644">
            <v>1.172744731820044E-2</v>
          </cell>
          <cell r="E644">
            <v>1.3727238560377121E-2</v>
          </cell>
          <cell r="F644">
            <v>1.0723252079814958E-2</v>
          </cell>
          <cell r="G644">
            <v>9.8487629544043794E-4</v>
          </cell>
          <cell r="H644">
            <v>1.2958388072824601E-6</v>
          </cell>
          <cell r="I644">
            <v>1.20280372932881E-6</v>
          </cell>
          <cell r="J644">
            <v>1.9136327405258101E-6</v>
          </cell>
          <cell r="K644">
            <v>1.0419547791482499E-6</v>
          </cell>
        </row>
        <row r="645">
          <cell r="A645" t="str">
            <v>D-T-ELC-Bus_u_S1</v>
          </cell>
          <cell r="B645" t="str">
            <v>VAR_fout</v>
          </cell>
          <cell r="C645" t="str">
            <v>T-ELC-Bus_u_BatSTGin_S1</v>
          </cell>
          <cell r="D645">
            <v>4.3617349606284051E-6</v>
          </cell>
          <cell r="E645">
            <v>5.7074002388726004E-4</v>
          </cell>
          <cell r="F645">
            <v>1.450200333887552E-3</v>
          </cell>
          <cell r="G645">
            <v>0.24338269879315619</v>
          </cell>
          <cell r="H645">
            <v>0.24454583099730021</v>
          </cell>
          <cell r="I645">
            <v>0.25235977540472548</v>
          </cell>
          <cell r="J645">
            <v>0.25036149514271805</v>
          </cell>
          <cell r="K645">
            <v>0.24222561960265374</v>
          </cell>
          <cell r="L645">
            <v>0.24543790901017157</v>
          </cell>
          <cell r="M645">
            <v>0.25080467425680225</v>
          </cell>
          <cell r="N645">
            <v>0.25834805101137437</v>
          </cell>
          <cell r="O645">
            <v>0.26754094577503629</v>
          </cell>
        </row>
        <row r="646">
          <cell r="A646" t="str">
            <v>D-T-ELC-Bus_u_S1</v>
          </cell>
          <cell r="B646" t="str">
            <v>VAR_fin</v>
          </cell>
          <cell r="C646" t="str">
            <v>TELC</v>
          </cell>
          <cell r="D646">
            <v>4.3617349606284051E-6</v>
          </cell>
          <cell r="E646">
            <v>5.7074002388726004E-4</v>
          </cell>
          <cell r="F646">
            <v>1.450200333887552E-3</v>
          </cell>
          <cell r="G646">
            <v>0.24338269879315619</v>
          </cell>
          <cell r="H646">
            <v>0.24454583099730021</v>
          </cell>
          <cell r="I646">
            <v>0.25235977540472548</v>
          </cell>
          <cell r="J646">
            <v>0.25036149514271805</v>
          </cell>
          <cell r="K646">
            <v>0.24222561960265374</v>
          </cell>
          <cell r="L646">
            <v>0.24543790901017157</v>
          </cell>
          <cell r="M646">
            <v>0.25080467425680225</v>
          </cell>
          <cell r="N646">
            <v>0.25834805101137437</v>
          </cell>
          <cell r="O646">
            <v>0.26754094577503629</v>
          </cell>
        </row>
        <row r="647">
          <cell r="A647" t="str">
            <v>D-T-ELC-Bus_u_S1</v>
          </cell>
          <cell r="B647" t="str">
            <v>VAR_ncap</v>
          </cell>
          <cell r="C647" t="str">
            <v>-</v>
          </cell>
          <cell r="D647">
            <v>7.5909108841215305E-5</v>
          </cell>
          <cell r="E647">
            <v>7.7057153698899193E-5</v>
          </cell>
          <cell r="F647">
            <v>1.7867430905257799E-4</v>
          </cell>
          <cell r="G647">
            <v>2.5424574489333201E-2</v>
          </cell>
          <cell r="H647">
            <v>3.3326043640531699E-4</v>
          </cell>
          <cell r="I647">
            <v>2.1002220406159601E-2</v>
          </cell>
          <cell r="J647">
            <v>5.2889625084526397E-3</v>
          </cell>
          <cell r="K647">
            <v>1.31404966674786E-2</v>
          </cell>
          <cell r="L647">
            <v>1.04238591819826E-2</v>
          </cell>
          <cell r="M647">
            <v>9.3553090044674794E-3</v>
          </cell>
          <cell r="N647">
            <v>1.61064355245055E-2</v>
          </cell>
          <cell r="O647">
            <v>5.8626169712352903E-3</v>
          </cell>
        </row>
        <row r="648">
          <cell r="A648" t="str">
            <v>D-T-ELC-Bus_u_S1</v>
          </cell>
          <cell r="B648" t="str">
            <v>VAR_cap</v>
          </cell>
          <cell r="C648" t="str">
            <v>-</v>
          </cell>
          <cell r="D648">
            <v>7.5909108841215305E-5</v>
          </cell>
          <cell r="E648">
            <v>1.5296626254011501E-4</v>
          </cell>
          <cell r="F648">
            <v>3.3164057159269301E-4</v>
          </cell>
          <cell r="G648">
            <v>2.57256386801702E-2</v>
          </cell>
          <cell r="H648">
            <v>2.5849377599993902E-2</v>
          </cell>
          <cell r="I648">
            <v>2.6674563631871699E-2</v>
          </cell>
          <cell r="J648">
            <v>2.6463982115438298E-2</v>
          </cell>
          <cell r="K648">
            <v>2.5603759646594101E-2</v>
          </cell>
          <cell r="L648">
            <v>2.5943387559493599E-2</v>
          </cell>
          <cell r="M648">
            <v>2.65116201677278E-2</v>
          </cell>
          <cell r="N648">
            <v>2.7308038515088302E-2</v>
          </cell>
          <cell r="O648">
            <v>2.82826028520934E-2</v>
          </cell>
        </row>
        <row r="649">
          <cell r="A649" t="str">
            <v>T-Plg-DSL-mix_S1</v>
          </cell>
          <cell r="B649" t="str">
            <v>VAR_fout</v>
          </cell>
          <cell r="C649" t="str">
            <v>CO2_T</v>
          </cell>
          <cell r="D649">
            <v>1.2364531712295099E-3</v>
          </cell>
          <cell r="E649">
            <v>3.08363366127214E-2</v>
          </cell>
          <cell r="F649">
            <v>4.3192430827943273E-2</v>
          </cell>
          <cell r="G649">
            <v>5.5298022146885242E-2</v>
          </cell>
          <cell r="H649">
            <v>5.0995771180992681E-2</v>
          </cell>
          <cell r="I649">
            <v>2.3929437302028199E-2</v>
          </cell>
          <cell r="J649">
            <v>0.11139155430447611</v>
          </cell>
          <cell r="K649">
            <v>6.8335994887748705E-2</v>
          </cell>
          <cell r="L649">
            <v>0.2228928919279464</v>
          </cell>
          <cell r="M649">
            <v>1.0456702672134711E-2</v>
          </cell>
          <cell r="N649">
            <v>6.4613498515941701E-3</v>
          </cell>
          <cell r="O649">
            <v>6.1567252239001502E-3</v>
          </cell>
        </row>
        <row r="650">
          <cell r="A650" t="str">
            <v>T-Plg-DSL-mix_S1</v>
          </cell>
          <cell r="B650" t="str">
            <v>VAR_fout</v>
          </cell>
          <cell r="C650" t="str">
            <v>T-PEVmix-ELC_DSL_S1</v>
          </cell>
          <cell r="D650">
            <v>1.2287033186155055E-5</v>
          </cell>
          <cell r="E650">
            <v>3.0643060337108926E-4</v>
          </cell>
          <cell r="F650">
            <v>4.2921708910812802E-4</v>
          </cell>
          <cell r="G650">
            <v>5.4951424692605314E-4</v>
          </cell>
          <cell r="H650">
            <v>5.0676139415078492E-4</v>
          </cell>
          <cell r="I650">
            <v>2.452481893930377E-4</v>
          </cell>
          <cell r="J650">
            <v>1.2158112051978761E-3</v>
          </cell>
          <cell r="K650">
            <v>7.8486950142867429E-4</v>
          </cell>
          <cell r="L650">
            <v>2.7071817820199838E-3</v>
          </cell>
          <cell r="M650">
            <v>1.3314943177275678E-4</v>
          </cell>
          <cell r="N650">
            <v>8.4548253415553317E-5</v>
          </cell>
          <cell r="O650">
            <v>8.5136827038047563E-5</v>
          </cell>
        </row>
        <row r="651">
          <cell r="A651" t="str">
            <v>T-Plg-DSL-mix_S1</v>
          </cell>
          <cell r="B651" t="str">
            <v>VAR_fin</v>
          </cell>
          <cell r="C651" t="str">
            <v>TDSL</v>
          </cell>
          <cell r="D651">
            <v>1.6868392513363082E-5</v>
          </cell>
          <cell r="E651">
            <v>4.2068672050097429E-4</v>
          </cell>
          <cell r="F651">
            <v>5.8925553653401493E-4</v>
          </cell>
          <cell r="G651">
            <v>7.5440685057142189E-4</v>
          </cell>
          <cell r="H651">
            <v>6.9571311297398058E-4</v>
          </cell>
          <cell r="I651">
            <v>3.2645889907269006E-4</v>
          </cell>
          <cell r="J651">
            <v>1.5196664980146805E-3</v>
          </cell>
          <cell r="K651">
            <v>9.3227823857774494E-4</v>
          </cell>
          <cell r="L651">
            <v>3.040830722072931E-3</v>
          </cell>
          <cell r="M651">
            <v>1.4265624382175606E-4</v>
          </cell>
          <cell r="N651">
            <v>8.8149384059947987E-5</v>
          </cell>
          <cell r="O651">
            <v>8.3993522836291209E-5</v>
          </cell>
        </row>
        <row r="652">
          <cell r="A652" t="str">
            <v>T_B_u-BEVELC-S3</v>
          </cell>
          <cell r="B652" t="str">
            <v>VAR_fout</v>
          </cell>
          <cell r="C652" t="str">
            <v>TPBSu</v>
          </cell>
          <cell r="D652">
            <v>6.6997002181410162E-4</v>
          </cell>
          <cell r="E652">
            <v>1.6121397765482839E-3</v>
          </cell>
          <cell r="F652">
            <v>1.8974319330858961E-3</v>
          </cell>
          <cell r="G652">
            <v>0.17409051087712316</v>
          </cell>
          <cell r="H652">
            <v>0.18168504729730386</v>
          </cell>
          <cell r="I652">
            <v>0.18941039194730572</v>
          </cell>
          <cell r="J652">
            <v>0.19601187106447096</v>
          </cell>
          <cell r="K652">
            <v>0.20261467642880673</v>
          </cell>
          <cell r="L652">
            <v>0.20829999378908778</v>
          </cell>
          <cell r="M652">
            <v>0.21422912990295695</v>
          </cell>
          <cell r="N652">
            <v>0.22077590345105588</v>
          </cell>
          <cell r="O652">
            <v>0.22831591646510219</v>
          </cell>
        </row>
        <row r="653">
          <cell r="A653" t="str">
            <v>T_B_u-BEVELC-S3</v>
          </cell>
          <cell r="B653" t="str">
            <v>VAR_fin</v>
          </cell>
          <cell r="C653" t="str">
            <v>T-ELC-Bus_u_BatSTGout_S3</v>
          </cell>
          <cell r="D653">
            <v>3.661630491547099E-3</v>
          </cell>
          <cell r="E653">
            <v>8.739841329667191E-3</v>
          </cell>
          <cell r="F653">
            <v>1.0172411832360728E-2</v>
          </cell>
          <cell r="G653">
            <v>0.80645306564164421</v>
          </cell>
          <cell r="H653">
            <v>0.82845949171425048</v>
          </cell>
          <cell r="I653">
            <v>0.80366653934810861</v>
          </cell>
          <cell r="J653">
            <v>0.80800153660015461</v>
          </cell>
          <cell r="K653">
            <v>0.78557889465369868</v>
          </cell>
          <cell r="L653">
            <v>0.7965501566094727</v>
          </cell>
          <cell r="M653">
            <v>0.81722295974907588</v>
          </cell>
          <cell r="N653">
            <v>0.84219703147409275</v>
          </cell>
          <cell r="O653">
            <v>0.87096002815282103</v>
          </cell>
        </row>
        <row r="654">
          <cell r="A654" t="str">
            <v>T_B_u-BEVELC-S3</v>
          </cell>
          <cell r="B654" t="str">
            <v>VAR_ncap</v>
          </cell>
          <cell r="C654" t="str">
            <v>-</v>
          </cell>
          <cell r="E654">
            <v>5.3555611532266201E-7</v>
          </cell>
          <cell r="F654">
            <v>5.2892888207370601E-6</v>
          </cell>
          <cell r="G654">
            <v>3.7357968460368998E-3</v>
          </cell>
          <cell r="H654">
            <v>1.01554619435712E-3</v>
          </cell>
          <cell r="I654">
            <v>2.55647122512091E-3</v>
          </cell>
          <cell r="J654">
            <v>1.3603304230505699E-3</v>
          </cell>
          <cell r="K654">
            <v>2.4607281328296298E-3</v>
          </cell>
          <cell r="L654">
            <v>1.2584595664141599E-3</v>
          </cell>
          <cell r="M654">
            <v>3.0846773299314299E-3</v>
          </cell>
          <cell r="N654">
            <v>1.07881202197443E-3</v>
          </cell>
          <cell r="O654">
            <v>3.2270831827849798E-3</v>
          </cell>
        </row>
        <row r="655">
          <cell r="A655" t="str">
            <v>T_B_u-BEVELC-S3</v>
          </cell>
          <cell r="B655" t="str">
            <v>VAR_cap</v>
          </cell>
          <cell r="C655" t="str">
            <v>-</v>
          </cell>
          <cell r="D655">
            <v>1.7198981446225001E-5</v>
          </cell>
          <cell r="E655">
            <v>3.0622834767977161E-5</v>
          </cell>
          <cell r="F655">
            <v>3.5914646171935616E-5</v>
          </cell>
          <cell r="G655">
            <v>3.7559878393199192E-3</v>
          </cell>
          <cell r="H655">
            <v>3.8516963790947898E-3</v>
          </cell>
          <cell r="I655">
            <v>3.5720174194780298E-3</v>
          </cell>
          <cell r="J655">
            <v>3.69646165029739E-3</v>
          </cell>
          <cell r="K655">
            <v>3.8210585558802E-3</v>
          </cell>
          <cell r="L655">
            <v>3.9282080160406097E-3</v>
          </cell>
          <cell r="M655">
            <v>4.0400773366413099E-3</v>
          </cell>
          <cell r="N655">
            <v>4.1634893519058597E-3</v>
          </cell>
          <cell r="O655">
            <v>4.3058952047594096E-3</v>
          </cell>
        </row>
        <row r="656">
          <cell r="A656" t="str">
            <v>D-T-ELC-Bus_u_S2</v>
          </cell>
          <cell r="B656" t="str">
            <v>VAR_fout</v>
          </cell>
          <cell r="C656" t="str">
            <v>T-ELC-Bus_u_BatSTGin_S2</v>
          </cell>
          <cell r="D656">
            <v>1.2787313511372815E-3</v>
          </cell>
          <cell r="E656">
            <v>2.2374957812786689E-3</v>
          </cell>
          <cell r="F656">
            <v>3.3562903829201574E-3</v>
          </cell>
          <cell r="G656">
            <v>0.1230269212945086</v>
          </cell>
          <cell r="H656">
            <v>0.12246112698734855</v>
          </cell>
          <cell r="I656">
            <v>0.12629349907390028</v>
          </cell>
          <cell r="J656">
            <v>0.12552544486901041</v>
          </cell>
          <cell r="K656">
            <v>0.12116807047271355</v>
          </cell>
          <cell r="L656">
            <v>0.12266312035662118</v>
          </cell>
          <cell r="M656">
            <v>0.12528295161167841</v>
          </cell>
          <cell r="N656">
            <v>0.12900121567722134</v>
          </cell>
          <cell r="O656">
            <v>0.13379872359598702</v>
          </cell>
        </row>
        <row r="657">
          <cell r="A657" t="str">
            <v>D-T-ELC-Bus_u_S2</v>
          </cell>
          <cell r="B657" t="str">
            <v>VAR_fin</v>
          </cell>
          <cell r="C657" t="str">
            <v>TELC</v>
          </cell>
          <cell r="D657">
            <v>1.2787313511372815E-3</v>
          </cell>
          <cell r="E657">
            <v>2.2374957812786689E-3</v>
          </cell>
          <cell r="F657">
            <v>3.3562903829201574E-3</v>
          </cell>
          <cell r="G657">
            <v>0.1230269212945086</v>
          </cell>
          <cell r="H657">
            <v>0.12246112698734855</v>
          </cell>
          <cell r="I657">
            <v>0.12629349907390028</v>
          </cell>
          <cell r="J657">
            <v>0.12552544486901041</v>
          </cell>
          <cell r="K657">
            <v>0.12116807047271355</v>
          </cell>
          <cell r="L657">
            <v>0.12266312035662118</v>
          </cell>
          <cell r="M657">
            <v>0.12528295161167841</v>
          </cell>
          <cell r="N657">
            <v>0.12900121567722134</v>
          </cell>
          <cell r="O657">
            <v>0.13379872359598702</v>
          </cell>
        </row>
        <row r="658">
          <cell r="A658" t="str">
            <v>D-T-ELC-Bus_u_S2</v>
          </cell>
          <cell r="B658" t="str">
            <v>VAR_ncap</v>
          </cell>
          <cell r="C658" t="str">
            <v>-</v>
          </cell>
          <cell r="D658">
            <v>1.62680618264542E-4</v>
          </cell>
          <cell r="E658">
            <v>1.05082901029318E-4</v>
          </cell>
          <cell r="F658">
            <v>1.86565655999048E-4</v>
          </cell>
          <cell r="G658">
            <v>1.26074694400165E-2</v>
          </cell>
          <cell r="H658">
            <v>2.4236636852125099E-4</v>
          </cell>
          <cell r="I658">
            <v>1.0459649554086001E-2</v>
          </cell>
          <cell r="J658">
            <v>2.68385056997214E-3</v>
          </cell>
          <cell r="K658">
            <v>6.55131179251346E-3</v>
          </cell>
          <cell r="L658">
            <v>5.2078450660302299E-3</v>
          </cell>
          <cell r="M658">
            <v>4.6801962285500402E-3</v>
          </cell>
          <cell r="N658">
            <v>8.0337563896173501E-3</v>
          </cell>
          <cell r="O658">
            <v>2.9546474867241401E-3</v>
          </cell>
        </row>
        <row r="659">
          <cell r="A659" t="str">
            <v>D-T-ELC-Bus_u_S2</v>
          </cell>
          <cell r="B659" t="str">
            <v>VAR_cap</v>
          </cell>
          <cell r="C659" t="str">
            <v>-</v>
          </cell>
          <cell r="D659">
            <v>1.62680618264542E-4</v>
          </cell>
          <cell r="E659">
            <v>2.6776351929385999E-4</v>
          </cell>
          <cell r="F659">
            <v>4.5432917529290802E-4</v>
          </cell>
          <cell r="G659">
            <v>1.30042278736806E-2</v>
          </cell>
          <cell r="H659">
            <v>1.2945421565465701E-2</v>
          </cell>
          <cell r="I659">
            <v>1.33495458992503E-2</v>
          </cell>
          <cell r="J659">
            <v>1.3269169751210201E-2</v>
          </cell>
          <cell r="K659">
            <v>1.2808149754658601E-2</v>
          </cell>
          <cell r="L659">
            <v>1.296638145141E-2</v>
          </cell>
          <cell r="M659">
            <v>1.32445652657506E-2</v>
          </cell>
          <cell r="N659">
            <v>1.36363761523083E-2</v>
          </cell>
          <cell r="O659">
            <v>1.41468943711452E-2</v>
          </cell>
        </row>
        <row r="660">
          <cell r="A660" t="str">
            <v>T-Plg-DSL-mix_S2</v>
          </cell>
          <cell r="B660" t="str">
            <v>VAR_fout</v>
          </cell>
          <cell r="C660" t="str">
            <v>CO2_T</v>
          </cell>
          <cell r="D660">
            <v>3.68726561228248E-4</v>
          </cell>
          <cell r="E660">
            <v>3.6300475090642395E-2</v>
          </cell>
          <cell r="F660">
            <v>0.1204828082815653</v>
          </cell>
          <cell r="G660">
            <v>0.26120380709778951</v>
          </cell>
          <cell r="H660">
            <v>0.20726927165197651</v>
          </cell>
          <cell r="I660">
            <v>0.1031528434398795</v>
          </cell>
          <cell r="J660">
            <v>0.75069837248688509</v>
          </cell>
          <cell r="K660">
            <v>0.42709697829999921</v>
          </cell>
          <cell r="L660">
            <v>0.27684719727362961</v>
          </cell>
          <cell r="M660">
            <v>1.8527980940654602E-2</v>
          </cell>
          <cell r="N660">
            <v>1.6101300893854212E-2</v>
          </cell>
          <cell r="O660">
            <v>1.0143056588250609E-2</v>
          </cell>
        </row>
        <row r="661">
          <cell r="A661" t="str">
            <v>T-Plg-DSL-mix_S2</v>
          </cell>
          <cell r="B661" t="str">
            <v>VAR_fout</v>
          </cell>
          <cell r="C661" t="str">
            <v>T-PEVmix-ELC_DSL_S2</v>
          </cell>
          <cell r="D661">
            <v>2.9957099309963303E-6</v>
          </cell>
          <cell r="E661">
            <v>2.9492232229401822E-4</v>
          </cell>
          <cell r="F661">
            <v>9.7885962996842411E-4</v>
          </cell>
          <cell r="G661">
            <v>2.1221439440933638E-3</v>
          </cell>
          <cell r="H661">
            <v>1.68395412961271E-3</v>
          </cell>
          <cell r="I661">
            <v>8.7234784562133683E-4</v>
          </cell>
          <cell r="J661">
            <v>6.7888570252946506E-3</v>
          </cell>
          <cell r="K661">
            <v>4.0799349847265151E-3</v>
          </cell>
          <cell r="L661">
            <v>2.7710342091716326E-3</v>
          </cell>
          <cell r="M661">
            <v>1.9426317313855145E-4</v>
          </cell>
          <cell r="N661">
            <v>1.737769613541399E-4</v>
          </cell>
          <cell r="O661">
            <v>1.1565030467490865E-4</v>
          </cell>
        </row>
        <row r="662">
          <cell r="A662" t="str">
            <v>T-Plg-DSL-mix_S2</v>
          </cell>
          <cell r="B662" t="str">
            <v>VAR_fin</v>
          </cell>
          <cell r="C662" t="str">
            <v>TDSL</v>
          </cell>
          <cell r="D662">
            <v>5.0303760058423999E-6</v>
          </cell>
          <cell r="E662">
            <v>4.9523158377411179E-4</v>
          </cell>
          <cell r="F662">
            <v>1.6436945195302218E-3</v>
          </cell>
          <cell r="G662">
            <v>3.5634898649084491E-3</v>
          </cell>
          <cell r="H662">
            <v>2.8276844700133221E-3</v>
          </cell>
          <cell r="I662">
            <v>1.4072693511579764E-3</v>
          </cell>
          <cell r="J662">
            <v>1.0241451193545513E-2</v>
          </cell>
          <cell r="K662">
            <v>5.8266982032742004E-3</v>
          </cell>
          <cell r="L662">
            <v>3.776905829108185E-3</v>
          </cell>
          <cell r="M662">
            <v>2.5276918063648897E-4</v>
          </cell>
          <cell r="N662">
            <v>2.1966304084385023E-4</v>
          </cell>
          <cell r="O662">
            <v>1.3837730679741627E-4</v>
          </cell>
        </row>
        <row r="663">
          <cell r="A663" t="str">
            <v>T_B_u-BEVELC-S4</v>
          </cell>
          <cell r="B663" t="str">
            <v>VAR_fout</v>
          </cell>
          <cell r="C663" t="str">
            <v>TPBSu</v>
          </cell>
          <cell r="D663">
            <v>1.8412986996318347E-5</v>
          </cell>
          <cell r="E663">
            <v>1.6278600981634296E-5</v>
          </cell>
          <cell r="F663">
            <v>3.1772219210375587E-5</v>
          </cell>
          <cell r="G663">
            <v>1.5435871694667804E-3</v>
          </cell>
          <cell r="H663">
            <v>6.5523932529421713E-5</v>
          </cell>
          <cell r="I663">
            <v>9.8342997304937657E-6</v>
          </cell>
          <cell r="J663">
            <v>1.3435653016201225E-5</v>
          </cell>
          <cell r="K663">
            <v>2.727953621889905E-5</v>
          </cell>
          <cell r="L663">
            <v>1.9256979910599458E-5</v>
          </cell>
          <cell r="M663">
            <v>2.472275703267566E-5</v>
          </cell>
          <cell r="N663">
            <v>2.8701187084656508E-5</v>
          </cell>
          <cell r="O663">
            <v>4.8707954743511389E-5</v>
          </cell>
        </row>
        <row r="664">
          <cell r="A664" t="str">
            <v>T_B_u-BEVELC-S4</v>
          </cell>
          <cell r="B664" t="str">
            <v>VAR_fin</v>
          </cell>
          <cell r="C664" t="str">
            <v>T-ELC-Bus_u_BatSTGout_S4</v>
          </cell>
          <cell r="D664">
            <v>1.5094207519912931E-4</v>
          </cell>
          <cell r="E664">
            <v>1.3106258306936052E-4</v>
          </cell>
          <cell r="F664">
            <v>2.4944343613340615E-4</v>
          </cell>
          <cell r="G664">
            <v>1.0709895483570139E-2</v>
          </cell>
          <cell r="H664">
            <v>4.502304559590853E-4</v>
          </cell>
          <cell r="I664">
            <v>6.2742001171838739E-5</v>
          </cell>
          <cell r="J664">
            <v>8.1526443417657645E-5</v>
          </cell>
          <cell r="K664">
            <v>1.5790865600138942E-4</v>
          </cell>
          <cell r="L664">
            <v>1.0974129739510387E-4</v>
          </cell>
          <cell r="M664">
            <v>1.4088956028127786E-4</v>
          </cell>
          <cell r="N664">
            <v>1.6356175901269672E-4</v>
          </cell>
          <cell r="O664">
            <v>2.7757593204284287E-4</v>
          </cell>
        </row>
        <row r="665">
          <cell r="A665" t="str">
            <v>T_B_u-BEVELC-S4</v>
          </cell>
          <cell r="B665" t="str">
            <v>VAR_ncap</v>
          </cell>
          <cell r="C665" t="str">
            <v>-</v>
          </cell>
          <cell r="E665">
            <v>1.35407179052472E-7</v>
          </cell>
          <cell r="F665">
            <v>2.22572943738745E-7</v>
          </cell>
          <cell r="G665">
            <v>1.6875296572218301E-4</v>
          </cell>
          <cell r="H665">
            <v>4.3107578953530703E-7</v>
          </cell>
          <cell r="I665">
            <v>2.2062367777852299E-7</v>
          </cell>
          <cell r="J665">
            <v>2.6412635448007999E-7</v>
          </cell>
          <cell r="K665">
            <v>3.79103536986055E-7</v>
          </cell>
          <cell r="L665">
            <v>3.4719781651004598E-7</v>
          </cell>
          <cell r="M665">
            <v>4.5917954914073401E-7</v>
          </cell>
          <cell r="N665">
            <v>4.65458535204223E-7</v>
          </cell>
          <cell r="O665">
            <v>6.8872348492612203E-7</v>
          </cell>
        </row>
        <row r="666">
          <cell r="A666" t="str">
            <v>T_B_u-BEVELC-S4</v>
          </cell>
          <cell r="B666" t="str">
            <v>VAR_cap</v>
          </cell>
          <cell r="C666" t="str">
            <v>-</v>
          </cell>
          <cell r="D666">
            <v>4.0686952882042428E-7</v>
          </cell>
          <cell r="E666">
            <v>4.8499174866957398E-7</v>
          </cell>
          <cell r="F666">
            <v>6.5036246418941801E-7</v>
          </cell>
          <cell r="G666">
            <v>1.6900229268298564E-4</v>
          </cell>
          <cell r="H666">
            <v>4.4194544388023502E-5</v>
          </cell>
          <cell r="I666">
            <v>3.1568532038303402E-7</v>
          </cell>
          <cell r="J666">
            <v>3.5840808672849157E-7</v>
          </cell>
          <cell r="K666">
            <v>5.5735259734883998E-7</v>
          </cell>
          <cell r="L666">
            <v>4.5858811714599902E-7</v>
          </cell>
          <cell r="M666">
            <v>5.4921992665514E-7</v>
          </cell>
          <cell r="N666">
            <v>6.37225264082966E-7</v>
          </cell>
          <cell r="O666">
            <v>1.002844151534E-6</v>
          </cell>
        </row>
        <row r="667">
          <cell r="A667" t="str">
            <v>D-TBDS1</v>
          </cell>
          <cell r="B667" t="str">
            <v>VAR_fout</v>
          </cell>
          <cell r="C667" t="str">
            <v>TDSL</v>
          </cell>
          <cell r="D667">
            <v>2.9715795648655718</v>
          </cell>
          <cell r="E667">
            <v>2.970940966274954</v>
          </cell>
          <cell r="F667">
            <v>4.4324339553077037</v>
          </cell>
          <cell r="G667">
            <v>3.0323516823767185</v>
          </cell>
          <cell r="H667">
            <v>2.9722908608096157</v>
          </cell>
          <cell r="I667">
            <v>2.9711139696207574</v>
          </cell>
          <cell r="J667">
            <v>2.9714798680280134</v>
          </cell>
          <cell r="K667">
            <v>5.0227601866942306</v>
          </cell>
          <cell r="L667">
            <v>2.9767113678419661</v>
          </cell>
          <cell r="M667">
            <v>2.9717124588661603</v>
          </cell>
          <cell r="N667">
            <v>2.8899846995110621</v>
          </cell>
          <cell r="O667">
            <v>2.7708613169772143</v>
          </cell>
        </row>
        <row r="668">
          <cell r="A668" t="str">
            <v>D-TBDS1</v>
          </cell>
          <cell r="B668" t="str">
            <v>VAR_fout</v>
          </cell>
          <cell r="C668" t="str">
            <v>TKER</v>
          </cell>
          <cell r="D668">
            <v>6.5876518333559601E-4</v>
          </cell>
          <cell r="E668">
            <v>1.24987218410491E-5</v>
          </cell>
          <cell r="F668">
            <v>8.29025375898495E-4</v>
          </cell>
          <cell r="G668">
            <v>2.7543269553336198E-2</v>
          </cell>
          <cell r="H668">
            <v>1.4615998972299399E-3</v>
          </cell>
          <cell r="I668">
            <v>2.4336356970581201E-4</v>
          </cell>
          <cell r="J668">
            <v>5.6273327024093797E-4</v>
          </cell>
          <cell r="K668">
            <v>1.6907793412902801</v>
          </cell>
          <cell r="L668">
            <v>1.5094875298672401</v>
          </cell>
          <cell r="M668">
            <v>1.34777976133919</v>
          </cell>
          <cell r="N668">
            <v>1.20345450511148</v>
          </cell>
          <cell r="O668">
            <v>1.07433629884139</v>
          </cell>
        </row>
        <row r="669">
          <cell r="A669" t="str">
            <v>D-TBDS1</v>
          </cell>
          <cell r="B669" t="str">
            <v>VAR_fin</v>
          </cell>
          <cell r="C669" t="str">
            <v>BDS</v>
          </cell>
          <cell r="D669">
            <v>3.0165700299113976</v>
          </cell>
          <cell r="E669">
            <v>3.0152658004505826</v>
          </cell>
          <cell r="F669">
            <v>4.499386434951524</v>
          </cell>
          <cell r="G669">
            <v>3.1055327294517219</v>
          </cell>
          <cell r="H669">
            <v>3.0181068757413887</v>
          </cell>
          <cell r="I669">
            <v>3.0156757908632592</v>
          </cell>
          <cell r="J669">
            <v>3.0163715091891703</v>
          </cell>
          <cell r="K669">
            <v>6.8136735189495612</v>
          </cell>
          <cell r="L669">
            <v>4.5531118835668005</v>
          </cell>
          <cell r="M669">
            <v>4.3839186456838846</v>
          </cell>
          <cell r="N669">
            <v>4.154493980413184</v>
          </cell>
          <cell r="O669">
            <v>3.9025497457828444</v>
          </cell>
        </row>
        <row r="670">
          <cell r="A670" t="str">
            <v>D-T-ELC-Bus_u_S3</v>
          </cell>
          <cell r="B670" t="str">
            <v>VAR_fout</v>
          </cell>
          <cell r="C670" t="str">
            <v>T-ELC-Bus_u_BatSTGin_S3</v>
          </cell>
          <cell r="D670">
            <v>3.6463318950211753E-3</v>
          </cell>
          <cell r="E670">
            <v>8.7386879711544973E-3</v>
          </cell>
          <cell r="F670">
            <v>1.0171985725806992E-2</v>
          </cell>
          <cell r="G670">
            <v>0.80656325618613434</v>
          </cell>
          <cell r="H670">
            <v>0.82858552818983011</v>
          </cell>
          <cell r="I670">
            <v>0.80378894601396089</v>
          </cell>
          <cell r="J670">
            <v>0.80814353217685142</v>
          </cell>
          <cell r="K670">
            <v>0.78580614787118219</v>
          </cell>
          <cell r="L670">
            <v>0.79671737160452982</v>
          </cell>
          <cell r="M670">
            <v>0.81744986776212458</v>
          </cell>
          <cell r="N670">
            <v>0.84239899135809904</v>
          </cell>
          <cell r="O670">
            <v>0.87130909358342934</v>
          </cell>
        </row>
        <row r="671">
          <cell r="A671" t="str">
            <v>D-T-ELC-Bus_u_S3</v>
          </cell>
          <cell r="B671" t="str">
            <v>VAR_fin</v>
          </cell>
          <cell r="C671" t="str">
            <v>TELC</v>
          </cell>
          <cell r="D671">
            <v>3.6463318950211753E-3</v>
          </cell>
          <cell r="E671">
            <v>8.7386879711544973E-3</v>
          </cell>
          <cell r="F671">
            <v>1.0171985725806992E-2</v>
          </cell>
          <cell r="G671">
            <v>0.80656325618613434</v>
          </cell>
          <cell r="H671">
            <v>0.82858552818983011</v>
          </cell>
          <cell r="I671">
            <v>0.80378894601396089</v>
          </cell>
          <cell r="J671">
            <v>0.80814353217685142</v>
          </cell>
          <cell r="K671">
            <v>0.78580614787118219</v>
          </cell>
          <cell r="L671">
            <v>0.79671737160452982</v>
          </cell>
          <cell r="M671">
            <v>0.81744986776212458</v>
          </cell>
          <cell r="N671">
            <v>0.84239899135809904</v>
          </cell>
          <cell r="O671">
            <v>0.87130909358342934</v>
          </cell>
        </row>
        <row r="672">
          <cell r="A672" t="str">
            <v>D-T-ELC-Bus_u_S3</v>
          </cell>
          <cell r="B672" t="str">
            <v>VAR_ncap</v>
          </cell>
          <cell r="C672" t="str">
            <v>-</v>
          </cell>
          <cell r="D672">
            <v>3.8622870198627099E-4</v>
          </cell>
          <cell r="E672">
            <v>5.38893791948808E-4</v>
          </cell>
          <cell r="F672">
            <v>1.59095286181813E-4</v>
          </cell>
          <cell r="G672">
            <v>8.4601136943122393E-2</v>
          </cell>
          <cell r="H672">
            <v>2.33535591829949E-2</v>
          </cell>
          <cell r="I672">
            <v>6.1606476563668799E-2</v>
          </cell>
          <cell r="J672">
            <v>2.9322168258298701E-2</v>
          </cell>
          <cell r="K672">
            <v>5.3737254166808399E-2</v>
          </cell>
          <cell r="L672">
            <v>2.59701129183161E-2</v>
          </cell>
          <cell r="M672">
            <v>6.6688102786062603E-2</v>
          </cell>
          <cell r="N672">
            <v>2.2353403187462002E-2</v>
          </cell>
          <cell r="O672">
            <v>6.9744342489524297E-2</v>
          </cell>
        </row>
        <row r="673">
          <cell r="A673" t="str">
            <v>D-T-ELC-Bus_u_S3</v>
          </cell>
          <cell r="B673" t="str">
            <v>VAR_cap</v>
          </cell>
          <cell r="C673" t="str">
            <v>-</v>
          </cell>
          <cell r="D673">
            <v>3.8622870198627099E-4</v>
          </cell>
          <cell r="E673">
            <v>9.2512249393507905E-4</v>
          </cell>
          <cell r="F673">
            <v>1.0842177801168901E-3</v>
          </cell>
          <cell r="G673">
            <v>8.5253253217108999E-2</v>
          </cell>
          <cell r="H673">
            <v>8.7581230027782495E-2</v>
          </cell>
          <cell r="I673">
            <v>8.4960035746663706E-2</v>
          </cell>
          <cell r="J673">
            <v>8.5420580096530696E-2</v>
          </cell>
          <cell r="K673">
            <v>8.3059422425107096E-2</v>
          </cell>
          <cell r="L673">
            <v>8.4212837810960894E-2</v>
          </cell>
          <cell r="M673">
            <v>8.6404148274209905E-2</v>
          </cell>
          <cell r="N673">
            <v>8.9041505973524698E-2</v>
          </cell>
          <cell r="O673">
            <v>9.2097745676986295E-2</v>
          </cell>
        </row>
        <row r="674">
          <cell r="A674" t="str">
            <v>T-Plg-DSL-mix_S3</v>
          </cell>
          <cell r="B674" t="str">
            <v>VAR_fout</v>
          </cell>
          <cell r="C674" t="str">
            <v>CO2_T</v>
          </cell>
          <cell r="D674">
            <v>6.9305560769000601E-3</v>
          </cell>
          <cell r="E674">
            <v>52.413963126798699</v>
          </cell>
          <cell r="F674">
            <v>105.19189096893869</v>
          </cell>
          <cell r="G674">
            <v>517.89620812411954</v>
          </cell>
          <cell r="H674">
            <v>699.66405233277271</v>
          </cell>
          <cell r="I674">
            <v>398.92384330324961</v>
          </cell>
          <cell r="J674">
            <v>319.89667289952689</v>
          </cell>
          <cell r="K674">
            <v>66.346718700540194</v>
          </cell>
          <cell r="L674">
            <v>42.607559672727085</v>
          </cell>
          <cell r="M674">
            <v>2.36553744177701E-2</v>
          </cell>
          <cell r="N674">
            <v>1.9843089232826593E-2</v>
          </cell>
          <cell r="O674">
            <v>1.084254120789787E-2</v>
          </cell>
        </row>
        <row r="675">
          <cell r="A675" t="str">
            <v>T-Plg-DSL-mix_S3</v>
          </cell>
          <cell r="B675" t="str">
            <v>VAR_fout</v>
          </cell>
          <cell r="C675" t="str">
            <v>T-PEVmix-ELC_DSL_S3</v>
          </cell>
          <cell r="D675">
            <v>5.2341575627896422E-5</v>
          </cell>
          <cell r="E675">
            <v>0.39584549703062305</v>
          </cell>
          <cell r="F675">
            <v>0.79443976147074968</v>
          </cell>
          <cell r="G675">
            <v>3.9113028224791684</v>
          </cell>
          <cell r="H675">
            <v>5.2840664591630571</v>
          </cell>
          <cell r="I675">
            <v>3.1908899561220432</v>
          </cell>
          <cell r="J675">
            <v>2.7016207979463167</v>
          </cell>
          <cell r="K675">
            <v>0.59390479447095756</v>
          </cell>
          <cell r="L675">
            <v>0.40296326502898788</v>
          </cell>
          <cell r="M675">
            <v>2.3089418157355303E-4</v>
          </cell>
          <cell r="N675">
            <v>1.994130596366701E-4</v>
          </cell>
          <cell r="O675">
            <v>1.1509115344281011E-4</v>
          </cell>
        </row>
        <row r="676">
          <cell r="A676" t="str">
            <v>T-Plg-DSL-mix_S3</v>
          </cell>
          <cell r="B676" t="str">
            <v>VAR_fin</v>
          </cell>
          <cell r="C676" t="str">
            <v>TDSL</v>
          </cell>
          <cell r="D676">
            <v>9.4550560394271007E-5</v>
          </cell>
          <cell r="E676">
            <v>0.71506088849657123</v>
          </cell>
          <cell r="F676">
            <v>1.4350871892078958</v>
          </cell>
          <cell r="G676">
            <v>7.0654325801380464</v>
          </cell>
          <cell r="H676">
            <v>9.5452121737076752</v>
          </cell>
          <cell r="I676">
            <v>5.4423443834004059</v>
          </cell>
          <cell r="J676">
            <v>4.3642110900344786</v>
          </cell>
          <cell r="K676">
            <v>0.90513940928431402</v>
          </cell>
          <cell r="L676">
            <v>0.58127639389805041</v>
          </cell>
          <cell r="M676">
            <v>3.2271997841432722E-4</v>
          </cell>
          <cell r="N676">
            <v>2.7071063073433251E-4</v>
          </cell>
          <cell r="O676">
            <v>1.4792007104908413E-4</v>
          </cell>
        </row>
        <row r="677">
          <cell r="A677" t="str">
            <v>D-T-ELC-Bus_u_S4</v>
          </cell>
          <cell r="B677" t="str">
            <v>VAR_fout</v>
          </cell>
          <cell r="C677" t="str">
            <v>T-ELC-Bus_u_BatSTGin_S4</v>
          </cell>
          <cell r="D677">
            <v>1.545677297943846E-4</v>
          </cell>
          <cell r="E677">
            <v>1.6064187633625692E-4</v>
          </cell>
          <cell r="F677">
            <v>2.7387572333260782E-4</v>
          </cell>
          <cell r="G677">
            <v>1.0793449176231712E-2</v>
          </cell>
          <cell r="H677">
            <v>2.851422043956952E-3</v>
          </cell>
          <cell r="I677">
            <v>1.9122161877187818E-4</v>
          </cell>
          <cell r="J677">
            <v>2.17375514661356E-4</v>
          </cell>
          <cell r="K677">
            <v>4.8484750718913873E-4</v>
          </cell>
          <cell r="L677">
            <v>3.4153019159565247E-4</v>
          </cell>
          <cell r="M677">
            <v>4.5742306312052209E-4</v>
          </cell>
          <cell r="N677">
            <v>4.9138314071994196E-4</v>
          </cell>
          <cell r="O677">
            <v>8.6322715210521953E-4</v>
          </cell>
        </row>
        <row r="678">
          <cell r="A678" t="str">
            <v>D-T-ELC-Bus_u_S4</v>
          </cell>
          <cell r="B678" t="str">
            <v>VAR_fin</v>
          </cell>
          <cell r="C678" t="str">
            <v>TELC</v>
          </cell>
          <cell r="D678">
            <v>1.545677297943846E-4</v>
          </cell>
          <cell r="E678">
            <v>1.6064187633625692E-4</v>
          </cell>
          <cell r="F678">
            <v>2.7387572333260782E-4</v>
          </cell>
          <cell r="G678">
            <v>1.0793449176231712E-2</v>
          </cell>
          <cell r="H678">
            <v>2.851422043956952E-3</v>
          </cell>
          <cell r="I678">
            <v>1.9122161877187818E-4</v>
          </cell>
          <cell r="J678">
            <v>2.17375514661356E-4</v>
          </cell>
          <cell r="K678">
            <v>4.8484750718913873E-4</v>
          </cell>
          <cell r="L678">
            <v>3.4153019159565247E-4</v>
          </cell>
          <cell r="M678">
            <v>4.5742306312052209E-4</v>
          </cell>
          <cell r="N678">
            <v>4.9138314071994196E-4</v>
          </cell>
          <cell r="O678">
            <v>8.6322715210521953E-4</v>
          </cell>
        </row>
        <row r="679">
          <cell r="A679" t="str">
            <v>D-T-ELC-Bus_u_S4</v>
          </cell>
          <cell r="B679" t="str">
            <v>VAR_ncap</v>
          </cell>
          <cell r="C679" t="str">
            <v>-</v>
          </cell>
          <cell r="D679">
            <v>5.0206776073909001E-5</v>
          </cell>
          <cell r="E679">
            <v>4.4298378824176098E-5</v>
          </cell>
          <cell r="F679">
            <v>6.0872548285209297E-5</v>
          </cell>
          <cell r="G679">
            <v>1.07587748462324E-3</v>
          </cell>
          <cell r="H679">
            <v>3.68833475501829E-5</v>
          </cell>
          <cell r="I679">
            <v>3.4696155877409099E-5</v>
          </cell>
          <cell r="J679">
            <v>4.1510483422013202E-5</v>
          </cell>
          <cell r="K679">
            <v>4.7746335557078102E-5</v>
          </cell>
          <cell r="L679">
            <v>5.6463399764793701E-5</v>
          </cell>
          <cell r="M679">
            <v>6.1672000416362205E-5</v>
          </cell>
          <cell r="N679">
            <v>6.9477611504077205E-5</v>
          </cell>
          <cell r="O679">
            <v>9.7526814834933496E-5</v>
          </cell>
        </row>
        <row r="680">
          <cell r="A680" t="str">
            <v>D-T-ELC-Bus_u_S4</v>
          </cell>
          <cell r="B680" t="str">
            <v>VAR_cap</v>
          </cell>
          <cell r="C680" t="str">
            <v>-</v>
          </cell>
          <cell r="D680">
            <v>5.0206776073909001E-5</v>
          </cell>
          <cell r="E680">
            <v>9.4505154898085099E-5</v>
          </cell>
          <cell r="F680">
            <v>1.5537770318329401E-4</v>
          </cell>
          <cell r="G680">
            <v>1.1415794444306099E-3</v>
          </cell>
          <cell r="H680">
            <v>3.1589551372238398E-4</v>
          </cell>
          <cell r="I680">
            <v>6.4562562392504199E-5</v>
          </cell>
          <cell r="J680">
            <v>5.9500821765273101E-5</v>
          </cell>
          <cell r="K680">
            <v>7.5760218078357598E-5</v>
          </cell>
          <cell r="L680">
            <v>9.1399238599364194E-5</v>
          </cell>
          <cell r="M680">
            <v>7.6314908835752398E-5</v>
          </cell>
          <cell r="N680">
            <v>1.11598743477538E-4</v>
          </cell>
          <cell r="O680">
            <v>1.4441467269838001E-4</v>
          </cell>
        </row>
        <row r="681">
          <cell r="A681" t="str">
            <v>T_C-FC-H2O-S1</v>
          </cell>
          <cell r="B681" t="str">
            <v>VAR_fout</v>
          </cell>
          <cell r="C681" t="str">
            <v>TPCAR</v>
          </cell>
          <cell r="E681">
            <v>1.7049790649513385E-5</v>
          </cell>
          <cell r="F681">
            <v>2.2405833569181185E-5</v>
          </cell>
          <cell r="G681">
            <v>1.3031153964803262E-7</v>
          </cell>
          <cell r="H681">
            <v>2.7727078273013131E-7</v>
          </cell>
          <cell r="I681">
            <v>6.8914030180858387E-7</v>
          </cell>
          <cell r="J681">
            <v>4.606936133958625E-7</v>
          </cell>
          <cell r="K681">
            <v>3.4417100416826821E-7</v>
          </cell>
          <cell r="L681">
            <v>1.201719295202973E-7</v>
          </cell>
          <cell r="M681">
            <v>6.7980891981950996E-8</v>
          </cell>
          <cell r="O681">
            <v>1.4173943186971072E-6</v>
          </cell>
        </row>
        <row r="682">
          <cell r="A682" t="str">
            <v>T_C-FC-H2O-S1</v>
          </cell>
          <cell r="B682" t="str">
            <v>VAR_fin</v>
          </cell>
          <cell r="C682" t="str">
            <v>TH2O</v>
          </cell>
          <cell r="E682">
            <v>1.5548296824285732E-5</v>
          </cell>
          <cell r="F682">
            <v>2.043265856399926E-5</v>
          </cell>
          <cell r="G682">
            <v>1.1883562324767402E-7</v>
          </cell>
          <cell r="H682">
            <v>2.3831647618003228E-7</v>
          </cell>
          <cell r="I682">
            <v>5.6074872518275543E-7</v>
          </cell>
          <cell r="J682">
            <v>3.5341704615346376E-7</v>
          </cell>
          <cell r="K682">
            <v>2.4948760642874573E-7</v>
          </cell>
          <cell r="L682">
            <v>8.2202202276182188E-8</v>
          </cell>
          <cell r="M682">
            <v>4.3087816098294371E-8</v>
          </cell>
          <cell r="O682">
            <v>8.9837635197553761E-7</v>
          </cell>
        </row>
        <row r="683">
          <cell r="A683" t="str">
            <v>T_C-FC-H2O-S1</v>
          </cell>
          <cell r="B683" t="str">
            <v>VAR_ncap</v>
          </cell>
          <cell r="C683" t="str">
            <v>-</v>
          </cell>
          <cell r="E683">
            <v>2.0937793532878601E-6</v>
          </cell>
          <cell r="F683">
            <v>9.7929156893459794E-7</v>
          </cell>
          <cell r="G683">
            <v>8.72758040643783E-8</v>
          </cell>
          <cell r="H683">
            <v>1.13363733658248E-7</v>
          </cell>
          <cell r="I683">
            <v>1.7990781125250301E-7</v>
          </cell>
          <cell r="J683">
            <v>1.3627914306584499E-7</v>
          </cell>
          <cell r="K683">
            <v>1.2187279031665101E-7</v>
          </cell>
          <cell r="L683">
            <v>8.9195517208189695E-8</v>
          </cell>
          <cell r="M683">
            <v>8.8859487071411794E-8</v>
          </cell>
          <cell r="N683">
            <v>6.3113934597660694E-8</v>
          </cell>
          <cell r="O683">
            <v>2.5038827283703302E-7</v>
          </cell>
        </row>
        <row r="684">
          <cell r="A684" t="str">
            <v>T_C-FC-H2O-S1</v>
          </cell>
          <cell r="B684" t="str">
            <v>VAR_cap</v>
          </cell>
          <cell r="C684" t="str">
            <v>-</v>
          </cell>
          <cell r="E684">
            <v>2.0659045527685901E-6</v>
          </cell>
          <cell r="F684">
            <v>2.91390901066662E-6</v>
          </cell>
          <cell r="G684">
            <v>2.1992425734903984E-7</v>
          </cell>
          <cell r="H684">
            <v>2.8744245984955008E-7</v>
          </cell>
          <cell r="I684">
            <v>3.3335999826960668E-7</v>
          </cell>
          <cell r="J684">
            <v>3.0158989064565765E-7</v>
          </cell>
          <cell r="K684">
            <v>2.8748195038381938E-7</v>
          </cell>
          <cell r="L684">
            <v>2.4907400960788852E-7</v>
          </cell>
          <cell r="M684">
            <v>2.137838006319862E-7</v>
          </cell>
          <cell r="N684">
            <v>1.5287933902721929E-7</v>
          </cell>
          <cell r="O684">
            <v>4.0236169450610601E-7</v>
          </cell>
        </row>
        <row r="685">
          <cell r="A685" t="str">
            <v>T_B_c-ICEDSL-S1</v>
          </cell>
          <cell r="B685" t="str">
            <v>VAR_fout</v>
          </cell>
          <cell r="C685" t="str">
            <v>CO2_T</v>
          </cell>
          <cell r="D685">
            <v>8.3108995081190802</v>
          </cell>
          <cell r="E685">
            <v>22.588416382739421</v>
          </cell>
          <cell r="F685">
            <v>26.894277350788279</v>
          </cell>
          <cell r="G685">
            <v>0.34749919445685012</v>
          </cell>
          <cell r="J685">
            <v>3.1863441720267002E-4</v>
          </cell>
          <cell r="K685">
            <v>3.5681225755157498E-4</v>
          </cell>
        </row>
        <row r="686">
          <cell r="A686" t="str">
            <v>T_B_c-ICEDSL-S1</v>
          </cell>
          <cell r="B686" t="str">
            <v>VAR_fout</v>
          </cell>
          <cell r="C686" t="str">
            <v>TPBSc</v>
          </cell>
          <cell r="D686">
            <v>1.4050201201987942E-2</v>
          </cell>
          <cell r="E686">
            <v>3.9038306865250214E-2</v>
          </cell>
          <cell r="F686">
            <v>4.6993768165395772E-2</v>
          </cell>
          <cell r="G686">
            <v>6.0713147274392692E-4</v>
          </cell>
          <cell r="J686">
            <v>7.4208138900967925E-7</v>
          </cell>
          <cell r="K686">
            <v>8.3099540226733865E-7</v>
          </cell>
        </row>
        <row r="687">
          <cell r="A687" t="str">
            <v>T_B_c-ICEDSL-S1</v>
          </cell>
          <cell r="B687" t="str">
            <v>VAR_fin</v>
          </cell>
          <cell r="C687" t="str">
            <v>TDSL</v>
          </cell>
          <cell r="D687">
            <v>0.11338198510394384</v>
          </cell>
          <cell r="E687">
            <v>0.30816393428020999</v>
          </cell>
          <cell r="F687">
            <v>0.36690692156600652</v>
          </cell>
          <cell r="G687">
            <v>4.7407802790839114E-3</v>
          </cell>
          <cell r="J687">
            <v>4.3469906848931824E-6</v>
          </cell>
          <cell r="K687">
            <v>4.8678343458605082E-6</v>
          </cell>
        </row>
        <row r="688">
          <cell r="A688" t="str">
            <v>T_B_c-ICEDSL-S1</v>
          </cell>
          <cell r="B688" t="str">
            <v>VAR_ncap</v>
          </cell>
          <cell r="C688" t="str">
            <v>-</v>
          </cell>
          <cell r="E688">
            <v>4.8996592789670303E-4</v>
          </cell>
          <cell r="F688">
            <v>1.73362759721408E-4</v>
          </cell>
          <cell r="G688">
            <v>5.5497044767288703E-7</v>
          </cell>
          <cell r="J688">
            <v>3.0949917606713798E-8</v>
          </cell>
        </row>
        <row r="689">
          <cell r="A689" t="str">
            <v>T_B_c-ICEDSL-S1</v>
          </cell>
          <cell r="B689" t="str">
            <v>VAR_cap</v>
          </cell>
          <cell r="C689" t="str">
            <v>-</v>
          </cell>
          <cell r="D689">
            <v>3.05805288461538E-4</v>
          </cell>
          <cell r="E689">
            <v>8.49316889435164E-4</v>
          </cell>
          <cell r="F689">
            <v>1.0226796491565721E-3</v>
          </cell>
          <cell r="G689">
            <v>1.6788671864155025E-5</v>
          </cell>
          <cell r="H689">
            <v>1.2864877125292988E-8</v>
          </cell>
          <cell r="I689">
            <v>1.9636620625840038E-9</v>
          </cell>
          <cell r="J689">
            <v>3.0949917606713798E-8</v>
          </cell>
          <cell r="K689">
            <v>3.0949917606713798E-8</v>
          </cell>
        </row>
        <row r="690">
          <cell r="A690" t="str">
            <v>T-Plg-DSL-mix_S4</v>
          </cell>
          <cell r="B690" t="str">
            <v>VAR_fout</v>
          </cell>
          <cell r="C690" t="str">
            <v>CO2_T</v>
          </cell>
          <cell r="D690">
            <v>0.419561192843669</v>
          </cell>
          <cell r="E690">
            <v>1.3665410367086182</v>
          </cell>
          <cell r="F690">
            <v>1.4191182031930489</v>
          </cell>
          <cell r="G690">
            <v>4.2880871540194008</v>
          </cell>
          <cell r="H690">
            <v>2.3630919515485895</v>
          </cell>
          <cell r="I690">
            <v>1.0518954768950315</v>
          </cell>
          <cell r="J690">
            <v>10.311730641662598</v>
          </cell>
          <cell r="K690">
            <v>5.5468592103813608</v>
          </cell>
          <cell r="L690">
            <v>25.381155321444833</v>
          </cell>
          <cell r="M690">
            <v>68.068687946637127</v>
          </cell>
          <cell r="N690">
            <v>62.083795237452115</v>
          </cell>
          <cell r="O690">
            <v>53.399771038500006</v>
          </cell>
        </row>
        <row r="691">
          <cell r="A691" t="str">
            <v>T-Plg-DSL-mix_S4</v>
          </cell>
          <cell r="B691" t="str">
            <v>VAR_fout</v>
          </cell>
          <cell r="C691" t="str">
            <v>T-PEVmix-ELC_DSL_S4</v>
          </cell>
          <cell r="D691">
            <v>3.0164816908903529E-3</v>
          </cell>
          <cell r="E691">
            <v>9.8248982207889673E-3</v>
          </cell>
          <cell r="F691">
            <v>1.0202907585726293E-2</v>
          </cell>
          <cell r="G691">
            <v>3.0829677791151807E-2</v>
          </cell>
          <cell r="H691">
            <v>1.6989711458830502E-2</v>
          </cell>
          <cell r="I691">
            <v>7.959970767579462E-3</v>
          </cell>
          <cell r="J691">
            <v>8.2389445010795065E-2</v>
          </cell>
          <cell r="K691">
            <v>4.6795162782439087E-2</v>
          </cell>
          <cell r="L691">
            <v>0.22565988556807626</v>
          </cell>
          <cell r="M691">
            <v>0.63971180371690584</v>
          </cell>
          <cell r="N691">
            <v>0.6148143622601161</v>
          </cell>
          <cell r="O691">
            <v>0.52891408225038106</v>
          </cell>
        </row>
        <row r="692">
          <cell r="A692" t="str">
            <v>T-Plg-DSL-mix_S4</v>
          </cell>
          <cell r="B692" t="str">
            <v>VAR_fin</v>
          </cell>
          <cell r="C692" t="str">
            <v>TDSL</v>
          </cell>
          <cell r="D692">
            <v>5.7238907618508738E-3</v>
          </cell>
          <cell r="E692">
            <v>1.8643124648139376E-2</v>
          </cell>
          <cell r="F692">
            <v>1.936041204901839E-2</v>
          </cell>
          <cell r="G692">
            <v>5.8500506876117284E-2</v>
          </cell>
          <cell r="H692">
            <v>3.2238635082518306E-2</v>
          </cell>
          <cell r="I692">
            <v>1.4350552208663464E-2</v>
          </cell>
          <cell r="J692">
            <v>0.14067845350153577</v>
          </cell>
          <cell r="K692">
            <v>7.5673386226212322E-2</v>
          </cell>
          <cell r="L692">
            <v>0.34626405622707818</v>
          </cell>
          <cell r="M692">
            <v>0.92863148631155812</v>
          </cell>
          <cell r="N692">
            <v>0.84698219969238842</v>
          </cell>
          <cell r="O692">
            <v>0.72850983681446113</v>
          </cell>
        </row>
        <row r="693">
          <cell r="A693" t="str">
            <v>T_C-FC-H2O-S2</v>
          </cell>
          <cell r="B693" t="str">
            <v>VAR_fout</v>
          </cell>
          <cell r="C693" t="str">
            <v>TPCAR</v>
          </cell>
          <cell r="D693">
            <v>7.2542314009615305E-5</v>
          </cell>
          <cell r="E693">
            <v>9.1267637093357513E-5</v>
          </cell>
          <cell r="F693">
            <v>9.2270185449447678E-5</v>
          </cell>
          <cell r="G693">
            <v>9.2729454827916874E-7</v>
          </cell>
          <cell r="H693">
            <v>9.8997253036826063E-7</v>
          </cell>
          <cell r="I693">
            <v>8.1202784513550464E-7</v>
          </cell>
          <cell r="J693">
            <v>9.2912879257231408E-7</v>
          </cell>
          <cell r="K693">
            <v>8.6976206878362582E-7</v>
          </cell>
          <cell r="L693">
            <v>8.0165829648534586E-7</v>
          </cell>
          <cell r="M693">
            <v>1.1150395074081036E-6</v>
          </cell>
          <cell r="N693">
            <v>8.1295489195807583E-7</v>
          </cell>
          <cell r="O693">
            <v>3.5161827999483947E-6</v>
          </cell>
        </row>
        <row r="694">
          <cell r="A694" t="str">
            <v>T_C-FC-H2O-S2</v>
          </cell>
          <cell r="B694" t="str">
            <v>VAR_fin</v>
          </cell>
          <cell r="C694" t="str">
            <v>TH2O</v>
          </cell>
          <cell r="D694">
            <v>8.1371514021998242E-5</v>
          </cell>
          <cell r="E694">
            <v>1.0237591553134644E-4</v>
          </cell>
          <cell r="F694">
            <v>1.0350048508401507E-4</v>
          </cell>
          <cell r="G694">
            <v>1.0401565261320373E-6</v>
          </cell>
          <cell r="H694">
            <v>1.0714065444046927E-6</v>
          </cell>
          <cell r="I694">
            <v>8.1429824177494828E-7</v>
          </cell>
          <cell r="J694">
            <v>8.8249094452496836E-7</v>
          </cell>
          <cell r="K694">
            <v>7.8450015909385327E-7</v>
          </cell>
          <cell r="L694">
            <v>6.8134749987112392E-7</v>
          </cell>
          <cell r="M694">
            <v>8.8140934417949121E-7</v>
          </cell>
          <cell r="N694">
            <v>6.2826071682167415E-7</v>
          </cell>
          <cell r="O694">
            <v>2.7030670137085567E-6</v>
          </cell>
        </row>
        <row r="695">
          <cell r="A695" t="str">
            <v>T_C-FC-H2O-S2</v>
          </cell>
          <cell r="B695" t="str">
            <v>VAR_ncap</v>
          </cell>
          <cell r="C695" t="str">
            <v>-</v>
          </cell>
          <cell r="E695">
            <v>1.04867866923679E-6</v>
          </cell>
          <cell r="F695">
            <v>5.0828511035329305E-7</v>
          </cell>
          <cell r="G695">
            <v>7.74402405712624E-8</v>
          </cell>
          <cell r="H695">
            <v>8.9779323115289502E-8</v>
          </cell>
          <cell r="I695">
            <v>1.2550025429935799E-7</v>
          </cell>
          <cell r="J695">
            <v>1.17124165876961E-7</v>
          </cell>
          <cell r="K695">
            <v>1.05986091211346E-7</v>
          </cell>
          <cell r="L695">
            <v>9.0182736607482901E-8</v>
          </cell>
          <cell r="M695">
            <v>1.05929930390462E-7</v>
          </cell>
          <cell r="N695">
            <v>9.2748065190036396E-8</v>
          </cell>
          <cell r="O695">
            <v>2.2767113977481299E-7</v>
          </cell>
        </row>
        <row r="696">
          <cell r="A696" t="str">
            <v>T_C-FC-H2O-S2</v>
          </cell>
          <cell r="B696" t="str">
            <v>VAR_cap</v>
          </cell>
          <cell r="C696" t="str">
            <v>-</v>
          </cell>
          <cell r="D696">
            <v>6.2992609073987041E-6</v>
          </cell>
          <cell r="E696">
            <v>7.3680507851820997E-6</v>
          </cell>
          <cell r="F696">
            <v>7.8103431555407699E-6</v>
          </cell>
          <cell r="G696">
            <v>2.8206225461120955E-7</v>
          </cell>
          <cell r="H696">
            <v>2.6224764455044699E-7</v>
          </cell>
          <cell r="I696">
            <v>2.5079469222265612E-7</v>
          </cell>
          <cell r="J696">
            <v>2.5029574960428712E-7</v>
          </cell>
          <cell r="K696">
            <v>2.4166744717346004E-7</v>
          </cell>
          <cell r="L696">
            <v>2.38208107046044E-7</v>
          </cell>
          <cell r="M696">
            <v>2.4222718898748587E-7</v>
          </cell>
          <cell r="N696">
            <v>2.2703285117816481E-7</v>
          </cell>
          <cell r="O696">
            <v>4.2634913535531099E-7</v>
          </cell>
        </row>
        <row r="697">
          <cell r="A697" t="str">
            <v>T_B_c-ICEDSL-S2</v>
          </cell>
          <cell r="B697" t="str">
            <v>VAR_fout</v>
          </cell>
          <cell r="C697" t="str">
            <v>CO2_T</v>
          </cell>
          <cell r="D697">
            <v>38.073775993583197</v>
          </cell>
          <cell r="E697">
            <v>29.25339092538654</v>
          </cell>
          <cell r="F697">
            <v>36.144679958526567</v>
          </cell>
          <cell r="G697">
            <v>8.0067235634568527E-4</v>
          </cell>
          <cell r="J697">
            <v>5.6023731226870397E-5</v>
          </cell>
          <cell r="K697">
            <v>8.85167584587224E-5</v>
          </cell>
        </row>
        <row r="698">
          <cell r="A698" t="str">
            <v>T_B_c-ICEDSL-S2</v>
          </cell>
          <cell r="B698" t="str">
            <v>VAR_fout</v>
          </cell>
          <cell r="C698" t="str">
            <v>TPBSc</v>
          </cell>
          <cell r="D698">
            <v>4.5431856590227318E-2</v>
          </cell>
          <cell r="E698">
            <v>3.5044135786182554E-2</v>
          </cell>
          <cell r="F698">
            <v>4.3272266538735005E-2</v>
          </cell>
          <cell r="G698">
            <v>9.9009056220866034E-7</v>
          </cell>
          <cell r="J698">
            <v>9.0727951610752204E-8</v>
          </cell>
          <cell r="K698">
            <v>1.4334897020089482E-7</v>
          </cell>
        </row>
        <row r="699">
          <cell r="A699" t="str">
            <v>T_B_c-ICEDSL-S2</v>
          </cell>
          <cell r="B699" t="str">
            <v>VAR_fin</v>
          </cell>
          <cell r="C699" t="str">
            <v>TDSL</v>
          </cell>
          <cell r="D699">
            <v>0.51942395625625248</v>
          </cell>
          <cell r="E699">
            <v>0.39909128138317307</v>
          </cell>
          <cell r="F699">
            <v>0.49310613858835678</v>
          </cell>
          <cell r="G699">
            <v>1.0923224506762394E-5</v>
          </cell>
          <cell r="J699">
            <v>7.6430738372265254E-7</v>
          </cell>
          <cell r="K699">
            <v>1.2075956133522829E-6</v>
          </cell>
        </row>
        <row r="700">
          <cell r="A700" t="str">
            <v>T_B_c-ICEDSL-S2</v>
          </cell>
          <cell r="B700" t="str">
            <v>VAR_ncap</v>
          </cell>
          <cell r="C700" t="str">
            <v>-</v>
          </cell>
          <cell r="E700">
            <v>4.8950201946001602E-7</v>
          </cell>
          <cell r="F700">
            <v>1.0084465670596599E-6</v>
          </cell>
          <cell r="G700">
            <v>1.40773195808033E-8</v>
          </cell>
          <cell r="J700">
            <v>1.37050348660135E-8</v>
          </cell>
        </row>
        <row r="701">
          <cell r="A701" t="str">
            <v>T_B_c-ICEDSL-S2</v>
          </cell>
          <cell r="B701" t="str">
            <v>VAR_cap</v>
          </cell>
          <cell r="C701" t="str">
            <v>-</v>
          </cell>
          <cell r="D701">
            <v>9.8784375000000001E-4</v>
          </cell>
          <cell r="E701">
            <v>9.3954398493515604E-4</v>
          </cell>
          <cell r="F701">
            <v>9.4055892388832465E-4</v>
          </cell>
          <cell r="G701">
            <v>1.0746366221707753E-7</v>
          </cell>
          <cell r="H701">
            <v>2.8577119140929911E-9</v>
          </cell>
          <cell r="I701">
            <v>2.9561940053302E-9</v>
          </cell>
          <cell r="J701">
            <v>1.37050348660135E-8</v>
          </cell>
          <cell r="K701">
            <v>1.37050348660135E-8</v>
          </cell>
        </row>
        <row r="702">
          <cell r="A702" t="str">
            <v>T_TW-FCLH2O-S1</v>
          </cell>
          <cell r="B702" t="str">
            <v>VAR_fout</v>
          </cell>
          <cell r="C702" t="str">
            <v>TPTWL</v>
          </cell>
          <cell r="G702">
            <v>9.9276001092071654E-5</v>
          </cell>
          <cell r="H702">
            <v>2.8832961159131149E-4</v>
          </cell>
          <cell r="I702">
            <v>5.1581997874631494E-4</v>
          </cell>
          <cell r="J702">
            <v>9.4914027263857525E-4</v>
          </cell>
          <cell r="K702">
            <v>1.5490417666704256E-3</v>
          </cell>
          <cell r="L702">
            <v>1.9842865194802575E-3</v>
          </cell>
          <cell r="M702">
            <v>2.2569459052845693E-3</v>
          </cell>
          <cell r="N702">
            <v>2.0074200879527881E-3</v>
          </cell>
          <cell r="O702">
            <v>2.9364897453576593E-3</v>
          </cell>
        </row>
        <row r="703">
          <cell r="A703" t="str">
            <v>T_TW-FCLH2O-S1</v>
          </cell>
          <cell r="B703" t="str">
            <v>VAR_fin</v>
          </cell>
          <cell r="C703" t="str">
            <v>TH2O</v>
          </cell>
          <cell r="G703">
            <v>2.1399757926694733E-5</v>
          </cell>
          <cell r="H703">
            <v>6.1501460532671507E-5</v>
          </cell>
          <cell r="I703">
            <v>1.0850425410361687E-4</v>
          </cell>
          <cell r="J703">
            <v>1.9679122551480893E-4</v>
          </cell>
          <cell r="K703">
            <v>3.1594476501401055E-4</v>
          </cell>
          <cell r="L703">
            <v>4.0258828984581743E-4</v>
          </cell>
          <cell r="M703">
            <v>4.570930329332257E-4</v>
          </cell>
          <cell r="N703">
            <v>4.0655725696612572E-4</v>
          </cell>
          <cell r="O703">
            <v>5.9471917370284091E-4</v>
          </cell>
        </row>
        <row r="704">
          <cell r="A704" t="str">
            <v>T_TW-FCLH2O-S1</v>
          </cell>
          <cell r="B704" t="str">
            <v>VAR_ncap</v>
          </cell>
          <cell r="C704" t="str">
            <v>-</v>
          </cell>
          <cell r="G704">
            <v>3.7883346408546199E-5</v>
          </cell>
          <cell r="H704">
            <v>7.3934772301509406E-5</v>
          </cell>
          <cell r="I704">
            <v>1.1317312553778E-4</v>
          </cell>
          <cell r="J704">
            <v>2.0220848038506701E-4</v>
          </cell>
          <cell r="K704">
            <v>3.7061085255093399E-4</v>
          </cell>
          <cell r="L704">
            <v>3.3095099983489098E-4</v>
          </cell>
          <cell r="M704">
            <v>3.77737416759073E-4</v>
          </cell>
          <cell r="N704">
            <v>3.65255746138298E-4</v>
          </cell>
          <cell r="O704">
            <v>5.5376300271780404E-4</v>
          </cell>
        </row>
        <row r="705">
          <cell r="A705" t="str">
            <v>T_TW-FCLH2O-S1</v>
          </cell>
          <cell r="B705" t="str">
            <v>VAR_cap</v>
          </cell>
          <cell r="C705" t="str">
            <v>-</v>
          </cell>
          <cell r="G705">
            <v>3.7883346408546199E-5</v>
          </cell>
          <cell r="H705">
            <v>1.1178624000826797E-4</v>
          </cell>
          <cell r="I705">
            <v>1.9501143923242474E-4</v>
          </cell>
          <cell r="J705">
            <v>3.5363031786036619E-4</v>
          </cell>
          <cell r="K705">
            <v>6.1134382869133385E-4</v>
          </cell>
          <cell r="L705">
            <v>7.9237529175254942E-4</v>
          </cell>
          <cell r="M705">
            <v>8.9825232496573107E-4</v>
          </cell>
          <cell r="N705">
            <v>8.0144620878749297E-4</v>
          </cell>
          <cell r="O705">
            <v>1.173351647119133E-3</v>
          </cell>
        </row>
        <row r="706">
          <cell r="A706" t="str">
            <v>D-T-ELC-TW_Bat_S1</v>
          </cell>
          <cell r="B706" t="str">
            <v>VAR_fout</v>
          </cell>
          <cell r="C706" t="str">
            <v>T-ELC-TWSTGin_S1</v>
          </cell>
          <cell r="D706">
            <v>1.5552639892131538E-3</v>
          </cell>
          <cell r="E706">
            <v>2.1102273263833558E-3</v>
          </cell>
          <cell r="F706">
            <v>2.124249348121326E-3</v>
          </cell>
          <cell r="G706">
            <v>2.6899334166002389E-3</v>
          </cell>
          <cell r="H706">
            <v>2.7443962040997485E-3</v>
          </cell>
          <cell r="I706">
            <v>2.418354562713095E-3</v>
          </cell>
          <cell r="J706">
            <v>3.1365948877289307E-3</v>
          </cell>
          <cell r="K706">
            <v>9.4160757589433181E-2</v>
          </cell>
          <cell r="L706">
            <v>0.13176056826216587</v>
          </cell>
          <cell r="M706">
            <v>0.15524574174196198</v>
          </cell>
          <cell r="N706">
            <v>0.15162472593360507</v>
          </cell>
          <cell r="O706">
            <v>0.15137745045654832</v>
          </cell>
        </row>
        <row r="707">
          <cell r="A707" t="str">
            <v>D-T-ELC-TW_Bat_S1</v>
          </cell>
          <cell r="B707" t="str">
            <v>VAR_fin</v>
          </cell>
          <cell r="C707" t="str">
            <v>TELC</v>
          </cell>
          <cell r="D707">
            <v>1.5552639892131538E-3</v>
          </cell>
          <cell r="E707">
            <v>2.1102273263833558E-3</v>
          </cell>
          <cell r="F707">
            <v>2.124249348121326E-3</v>
          </cell>
          <cell r="G707">
            <v>2.6899334166002389E-3</v>
          </cell>
          <cell r="H707">
            <v>2.7443962040997485E-3</v>
          </cell>
          <cell r="I707">
            <v>2.418354562713095E-3</v>
          </cell>
          <cell r="J707">
            <v>3.1365948877289307E-3</v>
          </cell>
          <cell r="K707">
            <v>9.4160757589433181E-2</v>
          </cell>
          <cell r="L707">
            <v>0.13176056826216587</v>
          </cell>
          <cell r="M707">
            <v>0.15524574174196198</v>
          </cell>
          <cell r="N707">
            <v>0.15162472593360507</v>
          </cell>
          <cell r="O707">
            <v>0.15137745045654832</v>
          </cell>
        </row>
        <row r="708">
          <cell r="A708" t="str">
            <v>D-T-ELC-TW_Bat_S1</v>
          </cell>
          <cell r="B708" t="str">
            <v>VAR_ncap</v>
          </cell>
          <cell r="C708" t="str">
            <v>-</v>
          </cell>
          <cell r="D708">
            <v>1.75589462600045E-4</v>
          </cell>
          <cell r="E708">
            <v>5.2146477417848702E-5</v>
          </cell>
          <cell r="F708">
            <v>2.3161635715223801E-6</v>
          </cell>
          <cell r="G708">
            <v>1.0837342341664401E-4</v>
          </cell>
          <cell r="H708">
            <v>1.8091470220685601E-4</v>
          </cell>
          <cell r="I708">
            <v>5.24776441682724E-5</v>
          </cell>
          <cell r="J708">
            <v>1.8556965925165401E-4</v>
          </cell>
          <cell r="K708">
            <v>9.7500715528915007E-3</v>
          </cell>
          <cell r="L708">
            <v>4.09385708066793E-3</v>
          </cell>
          <cell r="M708">
            <v>7.3210764733191002E-3</v>
          </cell>
          <cell r="N708">
            <v>7.9811721940486798E-3</v>
          </cell>
          <cell r="O708">
            <v>3.0805082449271502E-3</v>
          </cell>
        </row>
        <row r="709">
          <cell r="A709" t="str">
            <v>D-T-ELC-TW_Bat_S1</v>
          </cell>
          <cell r="B709" t="str">
            <v>VAR_cap</v>
          </cell>
          <cell r="C709" t="str">
            <v>-</v>
          </cell>
          <cell r="D709">
            <v>1.75589462600045E-4</v>
          </cell>
          <cell r="E709">
            <v>2.2773594001789299E-4</v>
          </cell>
          <cell r="F709">
            <v>2.30052103589416E-4</v>
          </cell>
          <cell r="G709">
            <v>2.8440513469492698E-4</v>
          </cell>
          <cell r="H709">
            <v>2.90474797666471E-4</v>
          </cell>
          <cell r="I709">
            <v>2.5615043343868199E-4</v>
          </cell>
          <cell r="J709">
            <v>3.3185356586211802E-4</v>
          </cell>
          <cell r="K709">
            <v>9.9535674304179304E-3</v>
          </cell>
          <cell r="L709">
            <v>1.3927399844231501E-2</v>
          </cell>
          <cell r="M709">
            <v>1.6410322252370199E-2</v>
          </cell>
          <cell r="N709">
            <v>1.60273605070516E-2</v>
          </cell>
          <cell r="O709">
            <v>1.60024028624614E-2</v>
          </cell>
        </row>
        <row r="710">
          <cell r="A710" t="str">
            <v>T_C-FC-H2O-S3</v>
          </cell>
          <cell r="B710" t="str">
            <v>VAR_fout</v>
          </cell>
          <cell r="C710" t="str">
            <v>TPCAR</v>
          </cell>
          <cell r="D710">
            <v>6.4032123060689047E-4</v>
          </cell>
          <cell r="E710">
            <v>1.5528080762892854E-3</v>
          </cell>
          <cell r="F710">
            <v>1.4677596420332856E-3</v>
          </cell>
          <cell r="G710">
            <v>1.3551619003255294E-6</v>
          </cell>
          <cell r="H710">
            <v>9.4846427130495091E-7</v>
          </cell>
          <cell r="I710">
            <v>6.7230156546809345E-7</v>
          </cell>
          <cell r="J710">
            <v>9.4299817256021282E-7</v>
          </cell>
          <cell r="K710">
            <v>9.1652008529936563E-7</v>
          </cell>
          <cell r="L710">
            <v>1.0548033165613154E-6</v>
          </cell>
          <cell r="M710">
            <v>1.4139765290621356E-6</v>
          </cell>
          <cell r="N710">
            <v>1.8718040468975952E-6</v>
          </cell>
          <cell r="O710">
            <v>4.3763291613036403E-6</v>
          </cell>
        </row>
        <row r="711">
          <cell r="A711" t="str">
            <v>T_C-FC-H2O-S3</v>
          </cell>
          <cell r="B711" t="str">
            <v>VAR_fin</v>
          </cell>
          <cell r="C711" t="str">
            <v>TH2O</v>
          </cell>
          <cell r="D711">
            <v>7.7146664734005976E-4</v>
          </cell>
          <cell r="E711">
            <v>1.8708416702692598E-3</v>
          </cell>
          <cell r="F711">
            <v>1.7683743034215098E-3</v>
          </cell>
          <cell r="G711">
            <v>1.6327152027369779E-6</v>
          </cell>
          <cell r="H711">
            <v>1.1076730354081175E-6</v>
          </cell>
          <cell r="I711">
            <v>7.2305471479763076E-7</v>
          </cell>
          <cell r="J711">
            <v>9.6435575487766488E-7</v>
          </cell>
          <cell r="K711">
            <v>8.8917897193102807E-7</v>
          </cell>
          <cell r="L711">
            <v>9.591315856562163E-7</v>
          </cell>
          <cell r="M711">
            <v>1.2037743103994698E-6</v>
          </cell>
          <cell r="N711">
            <v>1.5537161231706968E-6</v>
          </cell>
          <cell r="O711">
            <v>3.6008389980749227E-6</v>
          </cell>
        </row>
        <row r="712">
          <cell r="A712" t="str">
            <v>T_C-FC-H2O-S3</v>
          </cell>
          <cell r="B712" t="str">
            <v>VAR_ncap</v>
          </cell>
          <cell r="C712" t="str">
            <v>-</v>
          </cell>
          <cell r="E712">
            <v>8.8432082605805204E-7</v>
          </cell>
          <cell r="F712">
            <v>3.85231837976457E-7</v>
          </cell>
          <cell r="G712">
            <v>6.4412039821707301E-8</v>
          </cell>
          <cell r="H712">
            <v>7.9067451864436097E-8</v>
          </cell>
          <cell r="I712">
            <v>1.07668964484468E-7</v>
          </cell>
          <cell r="J712">
            <v>1.0289753313141E-7</v>
          </cell>
          <cell r="K712">
            <v>9.4518177418209501E-8</v>
          </cell>
          <cell r="L712">
            <v>9.3641618691367697E-8</v>
          </cell>
          <cell r="M712">
            <v>1.0792787404585499E-7</v>
          </cell>
          <cell r="N712">
            <v>1.13119577415956E-7</v>
          </cell>
          <cell r="O712">
            <v>2.3194535375927601E-7</v>
          </cell>
        </row>
        <row r="713">
          <cell r="A713" t="str">
            <v>T_C-FC-H2O-S3</v>
          </cell>
          <cell r="B713" t="str">
            <v>VAR_cap</v>
          </cell>
          <cell r="C713" t="str">
            <v>-</v>
          </cell>
          <cell r="D713">
            <v>5.3621712243529855E-5</v>
          </cell>
          <cell r="E713">
            <v>1.0893017883445082E-4</v>
          </cell>
          <cell r="F713">
            <v>1.040730266096773E-4</v>
          </cell>
          <cell r="G713">
            <v>3.7093573742627659E-7</v>
          </cell>
          <cell r="H713">
            <v>2.7846896809988132E-7</v>
          </cell>
          <cell r="I713">
            <v>2.1791849088134491E-7</v>
          </cell>
          <cell r="J713">
            <v>2.209726427667059E-7</v>
          </cell>
          <cell r="K713">
            <v>2.318891037699972E-7</v>
          </cell>
          <cell r="L713">
            <v>2.2585757402592493E-7</v>
          </cell>
          <cell r="M713">
            <v>2.3625434898088433E-7</v>
          </cell>
          <cell r="N713">
            <v>2.6487867294795737E-7</v>
          </cell>
          <cell r="O713">
            <v>4.5299280522108602E-7</v>
          </cell>
        </row>
        <row r="714">
          <cell r="A714" t="str">
            <v>T_B_c-ICEDSL-S3</v>
          </cell>
          <cell r="B714" t="str">
            <v>VAR_fout</v>
          </cell>
          <cell r="C714" t="str">
            <v>CO2_T</v>
          </cell>
          <cell r="D714">
            <v>11.744293594943759</v>
          </cell>
          <cell r="E714">
            <v>9.4239863362736429</v>
          </cell>
          <cell r="F714">
            <v>11.632387372505645</v>
          </cell>
        </row>
        <row r="715">
          <cell r="A715" t="str">
            <v>T_B_c-ICEDSL-S3</v>
          </cell>
          <cell r="B715" t="str">
            <v>VAR_fout</v>
          </cell>
          <cell r="C715" t="str">
            <v>TPBSc</v>
          </cell>
          <cell r="D715">
            <v>9.2848058712474285E-3</v>
          </cell>
          <cell r="E715">
            <v>7.4794670830141807E-3</v>
          </cell>
          <cell r="F715">
            <v>9.2270228645362773E-3</v>
          </cell>
        </row>
        <row r="716">
          <cell r="A716" t="str">
            <v>T_B_c-ICEDSL-S3</v>
          </cell>
          <cell r="B716" t="str">
            <v>VAR_fin</v>
          </cell>
          <cell r="C716" t="str">
            <v>TDSL</v>
          </cell>
          <cell r="D716">
            <v>0.16022228642488071</v>
          </cell>
          <cell r="E716">
            <v>0.12856734428749875</v>
          </cell>
          <cell r="F716">
            <v>0.15869559853350099</v>
          </cell>
        </row>
        <row r="717">
          <cell r="A717" t="str">
            <v>T_B_c-ICEDSL-S3</v>
          </cell>
          <cell r="B717" t="str">
            <v>VAR_ncap</v>
          </cell>
          <cell r="C717" t="str">
            <v>-</v>
          </cell>
          <cell r="E717">
            <v>2.1862899677334299E-7</v>
          </cell>
          <cell r="F717">
            <v>2.5740214291073798E-7</v>
          </cell>
        </row>
        <row r="718">
          <cell r="A718" t="str">
            <v>T_B_c-ICEDSL-S3</v>
          </cell>
          <cell r="B718" t="str">
            <v>VAR_cap</v>
          </cell>
          <cell r="C718" t="str">
            <v>-</v>
          </cell>
          <cell r="D718">
            <v>2.0247227626949771E-4</v>
          </cell>
          <cell r="E718">
            <v>2.0039769914851455E-4</v>
          </cell>
          <cell r="F718">
            <v>2.0065679648432E-4</v>
          </cell>
          <cell r="G718">
            <v>3.8839480160409844E-9</v>
          </cell>
        </row>
        <row r="719">
          <cell r="A719" t="str">
            <v>T_TW-FCLH2O-S2</v>
          </cell>
          <cell r="B719" t="str">
            <v>VAR_fout</v>
          </cell>
          <cell r="C719" t="str">
            <v>TPTWL</v>
          </cell>
          <cell r="G719">
            <v>5.1659909878717076E-5</v>
          </cell>
          <cell r="H719">
            <v>1.352111929691438E-4</v>
          </cell>
          <cell r="I719">
            <v>2.3374177010142169E-4</v>
          </cell>
          <cell r="J719">
            <v>3.4421735883775174E-4</v>
          </cell>
          <cell r="K719">
            <v>4.8135927643376558E-4</v>
          </cell>
          <cell r="L719">
            <v>5.3375063252992421E-4</v>
          </cell>
          <cell r="M719">
            <v>6.8640748405919408E-4</v>
          </cell>
          <cell r="N719">
            <v>6.3886757622503903E-4</v>
          </cell>
          <cell r="O719">
            <v>9.431656841984243E-4</v>
          </cell>
        </row>
        <row r="720">
          <cell r="A720" t="str">
            <v>T_TW-FCLH2O-S2</v>
          </cell>
          <cell r="B720" t="str">
            <v>VAR_fin</v>
          </cell>
          <cell r="C720" t="str">
            <v>TH2O</v>
          </cell>
          <cell r="G720">
            <v>1.9127017431182791E-5</v>
          </cell>
          <cell r="H720">
            <v>4.9601699470659536E-5</v>
          </cell>
          <cell r="I720">
            <v>8.4814552257033823E-5</v>
          </cell>
          <cell r="J720">
            <v>1.2331539842147152E-4</v>
          </cell>
          <cell r="K720">
            <v>1.7007518286322288E-4</v>
          </cell>
          <cell r="L720">
            <v>1.8698943764760938E-4</v>
          </cell>
          <cell r="M720">
            <v>2.3975848132533253E-4</v>
          </cell>
          <cell r="N720">
            <v>2.2315304451211646E-4</v>
          </cell>
          <cell r="O720">
            <v>3.2944275424316521E-4</v>
          </cell>
        </row>
        <row r="721">
          <cell r="A721" t="str">
            <v>T_TW-FCLH2O-S2</v>
          </cell>
          <cell r="B721" t="str">
            <v>VAR_ncap</v>
          </cell>
          <cell r="C721" t="str">
            <v>-</v>
          </cell>
          <cell r="G721">
            <v>1.9869524910095901E-5</v>
          </cell>
          <cell r="H721">
            <v>3.2859602565955999E-5</v>
          </cell>
          <cell r="I721">
            <v>4.5138717757330703E-5</v>
          </cell>
          <cell r="J721">
            <v>5.9431631078607599E-5</v>
          </cell>
          <cell r="K721">
            <v>8.3846426004511598E-5</v>
          </cell>
          <cell r="L721">
            <v>8.3888975442257099E-5</v>
          </cell>
          <cell r="M721">
            <v>1.03624927049135E-4</v>
          </cell>
          <cell r="N721">
            <v>1.06099578106451E-4</v>
          </cell>
          <cell r="O721">
            <v>1.6460395753160201E-4</v>
          </cell>
        </row>
        <row r="722">
          <cell r="A722" t="str">
            <v>T_TW-FCLH2O-S2</v>
          </cell>
          <cell r="B722" t="str">
            <v>VAR_cap</v>
          </cell>
          <cell r="C722" t="str">
            <v>-</v>
          </cell>
          <cell r="G722">
            <v>1.9869524910095901E-5</v>
          </cell>
          <cell r="H722">
            <v>5.2708491705071385E-5</v>
          </cell>
          <cell r="I722">
            <v>9.0169156890175707E-5</v>
          </cell>
          <cell r="J722">
            <v>1.3221939419013836E-4</v>
          </cell>
          <cell r="K722">
            <v>1.8829744241136276E-4</v>
          </cell>
          <cell r="L722">
            <v>2.1111593059982463E-4</v>
          </cell>
          <cell r="M722">
            <v>2.7109308666957871E-4</v>
          </cell>
          <cell r="N722">
            <v>2.5309970832015064E-4</v>
          </cell>
          <cell r="O722">
            <v>3.7402200325771393E-4</v>
          </cell>
        </row>
        <row r="723">
          <cell r="A723" t="str">
            <v>D-T-ELC-TW_Bat_S2</v>
          </cell>
          <cell r="B723" t="str">
            <v>VAR_fout</v>
          </cell>
          <cell r="C723" t="str">
            <v>T-ELC-TWSTGin_S2</v>
          </cell>
          <cell r="D723">
            <v>3.5732065611407111E-4</v>
          </cell>
          <cell r="E723">
            <v>4.5291664835468736E-4</v>
          </cell>
          <cell r="F723">
            <v>4.5529023896116288E-4</v>
          </cell>
          <cell r="G723">
            <v>2.1235709294108282E-3</v>
          </cell>
          <cell r="H723">
            <v>3.085531868037312E-3</v>
          </cell>
          <cell r="I723">
            <v>2.8166420103823858E-3</v>
          </cell>
          <cell r="J723">
            <v>2.8503160922434831E-3</v>
          </cell>
          <cell r="K723">
            <v>5.6681403227676706E-3</v>
          </cell>
          <cell r="L723">
            <v>5.0428919157888595E-3</v>
          </cell>
          <cell r="M723">
            <v>8.0547392295680191E-3</v>
          </cell>
          <cell r="N723">
            <v>6.2330832145351869E-3</v>
          </cell>
          <cell r="O723">
            <v>1.3361168514922176E-2</v>
          </cell>
        </row>
        <row r="724">
          <cell r="A724" t="str">
            <v>D-T-ELC-TW_Bat_S2</v>
          </cell>
          <cell r="B724" t="str">
            <v>VAR_fin</v>
          </cell>
          <cell r="C724" t="str">
            <v>TELC</v>
          </cell>
          <cell r="D724">
            <v>3.5732065611407111E-4</v>
          </cell>
          <cell r="E724">
            <v>4.5291664835468736E-4</v>
          </cell>
          <cell r="F724">
            <v>4.5529023896116288E-4</v>
          </cell>
          <cell r="G724">
            <v>2.1235709294108282E-3</v>
          </cell>
          <cell r="H724">
            <v>3.085531868037312E-3</v>
          </cell>
          <cell r="I724">
            <v>2.8166420103823858E-3</v>
          </cell>
          <cell r="J724">
            <v>2.8503160922434831E-3</v>
          </cell>
          <cell r="K724">
            <v>5.6681403227676706E-3</v>
          </cell>
          <cell r="L724">
            <v>5.0428919157888595E-3</v>
          </cell>
          <cell r="M724">
            <v>8.0547392295680191E-3</v>
          </cell>
          <cell r="N724">
            <v>6.2330832145351869E-3</v>
          </cell>
          <cell r="O724">
            <v>1.3361168514922176E-2</v>
          </cell>
        </row>
        <row r="725">
          <cell r="A725" t="str">
            <v>D-T-ELC-TW_Bat_S2</v>
          </cell>
          <cell r="B725" t="str">
            <v>VAR_ncap</v>
          </cell>
          <cell r="C725" t="str">
            <v>-</v>
          </cell>
          <cell r="D725">
            <v>6.7563694314312604E-5</v>
          </cell>
          <cell r="E725">
            <v>3.9541272348000298E-7</v>
          </cell>
          <cell r="F725">
            <v>2.5483526331263498E-6</v>
          </cell>
          <cell r="G725">
            <v>1.5405473186491301E-4</v>
          </cell>
          <cell r="H725">
            <v>1.6978195494274199E-4</v>
          </cell>
          <cell r="I725">
            <v>3.39707623630498E-5</v>
          </cell>
          <cell r="J725">
            <v>1.24468074424272E-4</v>
          </cell>
          <cell r="K725">
            <v>4.41402020320651E-4</v>
          </cell>
          <cell r="L725">
            <v>1.2612450459399001E-6</v>
          </cell>
          <cell r="M725">
            <v>4.0995817904839198E-4</v>
          </cell>
          <cell r="N725">
            <v>2.4911208713892299E-4</v>
          </cell>
          <cell r="O725">
            <v>7.5553818024501405E-4</v>
          </cell>
        </row>
        <row r="726">
          <cell r="A726" t="str">
            <v>D-T-ELC-TW_Bat_S2</v>
          </cell>
          <cell r="B726" t="str">
            <v>VAR_cap</v>
          </cell>
          <cell r="C726" t="str">
            <v>-</v>
          </cell>
          <cell r="D726">
            <v>6.7563694314312604E-5</v>
          </cell>
          <cell r="E726">
            <v>6.7959107037792601E-5</v>
          </cell>
          <cell r="F726">
            <v>7.0507459670918904E-5</v>
          </cell>
          <cell r="G726">
            <v>2.2456219153583199E-4</v>
          </cell>
          <cell r="H726">
            <v>3.2648758360783299E-4</v>
          </cell>
          <cell r="I726">
            <v>2.9845788032931597E-4</v>
          </cell>
          <cell r="J726">
            <v>3.0164143181837599E-4</v>
          </cell>
          <cell r="K726">
            <v>5.9984085710797295E-4</v>
          </cell>
          <cell r="L726">
            <v>5.3373615163945396E-4</v>
          </cell>
          <cell r="M726">
            <v>8.52621444414984E-4</v>
          </cell>
          <cell r="N726">
            <v>6.5972423561235405E-4</v>
          </cell>
          <cell r="O726">
            <v>1.41460844643233E-3</v>
          </cell>
        </row>
        <row r="727">
          <cell r="A727" t="str">
            <v>T_C-FC-H2O-S4</v>
          </cell>
          <cell r="B727" t="str">
            <v>VAR_fout</v>
          </cell>
          <cell r="C727" t="str">
            <v>TPCAR</v>
          </cell>
          <cell r="E727">
            <v>1.2751121533391602E-5</v>
          </cell>
          <cell r="F727">
            <v>1.6796909956247779E-5</v>
          </cell>
          <cell r="G727">
            <v>7.0681693512492494E-7</v>
          </cell>
          <cell r="H727">
            <v>7.7934859140365818E-7</v>
          </cell>
          <cell r="I727">
            <v>7.5036462892426844E-7</v>
          </cell>
          <cell r="J727">
            <v>8.3145343301471493E-7</v>
          </cell>
          <cell r="K727">
            <v>6.3406889292311442E-7</v>
          </cell>
          <cell r="L727">
            <v>5.9579170124540063E-7</v>
          </cell>
          <cell r="M727">
            <v>7.9603153693958763E-7</v>
          </cell>
          <cell r="N727">
            <v>4.7603283574326561E-7</v>
          </cell>
          <cell r="O727">
            <v>3.0051950739098738E-6</v>
          </cell>
        </row>
        <row r="728">
          <cell r="A728" t="str">
            <v>T_C-FC-H2O-S4</v>
          </cell>
          <cell r="B728" t="str">
            <v>VAR_fin</v>
          </cell>
          <cell r="C728" t="str">
            <v>TH2O</v>
          </cell>
          <cell r="E728">
            <v>1.5238815112284461E-5</v>
          </cell>
          <cell r="F728">
            <v>2.0073920918301143E-5</v>
          </cell>
          <cell r="G728">
            <v>8.4471413470524414E-7</v>
          </cell>
          <cell r="H728">
            <v>8.9642396645707858E-7</v>
          </cell>
          <cell r="I728">
            <v>8.0484579533509492E-7</v>
          </cell>
          <cell r="J728">
            <v>8.4829812946886003E-7</v>
          </cell>
          <cell r="K728">
            <v>6.1629502212370723E-7</v>
          </cell>
          <cell r="L728">
            <v>5.4995216700005278E-7</v>
          </cell>
          <cell r="M728">
            <v>6.7730282073320032E-7</v>
          </cell>
          <cell r="N728">
            <v>4.0002214379127218E-7</v>
          </cell>
          <cell r="O728">
            <v>2.5153622309609183E-6</v>
          </cell>
        </row>
        <row r="729">
          <cell r="A729" t="str">
            <v>T_C-FC-H2O-S4</v>
          </cell>
          <cell r="B729" t="str">
            <v>VAR_ncap</v>
          </cell>
          <cell r="C729" t="str">
            <v>-</v>
          </cell>
          <cell r="E729">
            <v>1.14355938912825E-6</v>
          </cell>
          <cell r="F729">
            <v>4.8323251575168201E-7</v>
          </cell>
          <cell r="G729">
            <v>7.3067939545734202E-8</v>
          </cell>
          <cell r="H729">
            <v>9.1058693038137705E-8</v>
          </cell>
          <cell r="I729">
            <v>1.28407452176486E-7</v>
          </cell>
          <cell r="J729">
            <v>1.1759802285648701E-7</v>
          </cell>
          <cell r="K729">
            <v>1.02434237365561E-7</v>
          </cell>
          <cell r="L729">
            <v>8.6243333441535396E-8</v>
          </cell>
          <cell r="M729">
            <v>1.00994759096858E-7</v>
          </cell>
          <cell r="N729">
            <v>8.4903857570168795E-8</v>
          </cell>
          <cell r="O729">
            <v>2.2413100301556301E-7</v>
          </cell>
        </row>
        <row r="730">
          <cell r="A730" t="str">
            <v>T_C-FC-H2O-S4</v>
          </cell>
          <cell r="B730" t="str">
            <v>VAR_cap</v>
          </cell>
          <cell r="C730" t="str">
            <v>-</v>
          </cell>
          <cell r="E730">
            <v>1.12833501039711E-6</v>
          </cell>
          <cell r="F730">
            <v>1.54054976942518E-6</v>
          </cell>
          <cell r="G730">
            <v>2.0337731283830989E-7</v>
          </cell>
          <cell r="H730">
            <v>2.54659137963247E-7</v>
          </cell>
          <cell r="I730">
            <v>2.528057579968319E-7</v>
          </cell>
          <cell r="J730">
            <v>2.563638596089462E-7</v>
          </cell>
          <cell r="K730">
            <v>2.399002520205949E-7</v>
          </cell>
          <cell r="L730">
            <v>2.3589604466052657E-7</v>
          </cell>
          <cell r="M730">
            <v>2.1797831060737242E-7</v>
          </cell>
          <cell r="N730">
            <v>2.1195884669930389E-7</v>
          </cell>
          <cell r="O730">
            <v>4.1002961968258999E-7</v>
          </cell>
        </row>
        <row r="731">
          <cell r="A731" t="str">
            <v>T_B_c-ICEDSL-S4</v>
          </cell>
          <cell r="B731" t="str">
            <v>VAR_fout</v>
          </cell>
          <cell r="C731" t="str">
            <v>CO2_T</v>
          </cell>
          <cell r="D731">
            <v>0.95347688083430981</v>
          </cell>
          <cell r="E731">
            <v>1.747132385099702E-2</v>
          </cell>
          <cell r="F731">
            <v>1.9416479266196961E-2</v>
          </cell>
        </row>
        <row r="732">
          <cell r="A732" t="str">
            <v>T_B_c-ICEDSL-S4</v>
          </cell>
          <cell r="B732" t="str">
            <v>VAR_fout</v>
          </cell>
          <cell r="C732" t="str">
            <v>TPBSc</v>
          </cell>
          <cell r="D732">
            <v>5.0270841103685412E-4</v>
          </cell>
          <cell r="E732">
            <v>9.2845347531573872E-6</v>
          </cell>
          <cell r="F732">
            <v>1.0403673738065121E-5</v>
          </cell>
        </row>
        <row r="733">
          <cell r="A733" t="str">
            <v>T_B_c-ICEDSL-S4</v>
          </cell>
          <cell r="B733" t="str">
            <v>VAR_fin</v>
          </cell>
          <cell r="C733" t="str">
            <v>TDSL</v>
          </cell>
          <cell r="D733">
            <v>1.300787013416522E-2</v>
          </cell>
          <cell r="E733">
            <v>2.3835366781714906E-4</v>
          </cell>
          <cell r="F733">
            <v>2.6489057661933116E-4</v>
          </cell>
        </row>
        <row r="734">
          <cell r="A734" t="str">
            <v>T_B_c-ICEDSL-S4</v>
          </cell>
          <cell r="B734" t="str">
            <v>VAR_ncap</v>
          </cell>
          <cell r="C734" t="str">
            <v>-</v>
          </cell>
          <cell r="E734">
            <v>4.5039262189078799E-8</v>
          </cell>
          <cell r="F734">
            <v>4.1766989802361898E-8</v>
          </cell>
        </row>
        <row r="735">
          <cell r="A735" t="str">
            <v>T_B_c-ICEDSL-S4</v>
          </cell>
          <cell r="B735" t="str">
            <v>VAR_cap</v>
          </cell>
          <cell r="C735" t="str">
            <v>-</v>
          </cell>
          <cell r="D735">
            <v>1.1554220118111504E-5</v>
          </cell>
          <cell r="E735">
            <v>3.4779881745187823E-7</v>
          </cell>
          <cell r="F735">
            <v>3.6738680677364164E-7</v>
          </cell>
          <cell r="G735">
            <v>4.7338937857511229E-9</v>
          </cell>
        </row>
        <row r="736">
          <cell r="A736" t="str">
            <v>D-T-ELC-HGV</v>
          </cell>
          <cell r="B736" t="str">
            <v>VAR_fout</v>
          </cell>
          <cell r="C736" t="str">
            <v>T-ELC-HGV_BatSTGin</v>
          </cell>
          <cell r="D736">
            <v>5.9431210938480873E-3</v>
          </cell>
          <cell r="E736">
            <v>1.3530480536099881E-2</v>
          </cell>
          <cell r="F736">
            <v>1.3746832413519873E-2</v>
          </cell>
          <cell r="G736">
            <v>4.9112578187396633E-3</v>
          </cell>
          <cell r="H736">
            <v>1.4538345709666671</v>
          </cell>
          <cell r="I736">
            <v>2.2907380923655261</v>
          </cell>
          <cell r="J736">
            <v>5.6516375731044572</v>
          </cell>
          <cell r="K736">
            <v>7.2397992542805421</v>
          </cell>
          <cell r="L736">
            <v>8.3255498527989307</v>
          </cell>
          <cell r="M736">
            <v>8.6376932262365802</v>
          </cell>
          <cell r="N736">
            <v>8.933533616830168</v>
          </cell>
          <cell r="O736">
            <v>9.3282941127837837</v>
          </cell>
        </row>
        <row r="737">
          <cell r="A737" t="str">
            <v>D-T-ELC-HGV</v>
          </cell>
          <cell r="B737" t="str">
            <v>VAR_fin</v>
          </cell>
          <cell r="C737" t="str">
            <v>TELC</v>
          </cell>
          <cell r="D737">
            <v>5.9431210938480873E-3</v>
          </cell>
          <cell r="E737">
            <v>1.3530480536099881E-2</v>
          </cell>
          <cell r="F737">
            <v>1.3746832413519873E-2</v>
          </cell>
          <cell r="G737">
            <v>4.9112578187396633E-3</v>
          </cell>
          <cell r="H737">
            <v>1.4538345709666671</v>
          </cell>
          <cell r="I737">
            <v>2.2907380923655261</v>
          </cell>
          <cell r="J737">
            <v>5.6516375731044572</v>
          </cell>
          <cell r="K737">
            <v>7.2397992542805421</v>
          </cell>
          <cell r="L737">
            <v>8.3255498527989307</v>
          </cell>
          <cell r="M737">
            <v>8.6376932262365802</v>
          </cell>
          <cell r="N737">
            <v>8.933533616830168</v>
          </cell>
          <cell r="O737">
            <v>9.3282941127837837</v>
          </cell>
        </row>
        <row r="738">
          <cell r="A738" t="str">
            <v>D-T-ELC-HGV</v>
          </cell>
          <cell r="B738" t="str">
            <v>VAR_ncap</v>
          </cell>
          <cell r="C738" t="str">
            <v>-</v>
          </cell>
          <cell r="D738">
            <v>7.92319511494131E-4</v>
          </cell>
          <cell r="E738">
            <v>9.4203256499563002E-4</v>
          </cell>
          <cell r="F738">
            <v>7.1208506718398198E-5</v>
          </cell>
          <cell r="G738">
            <v>1.68010136321283E-4</v>
          </cell>
          <cell r="H738">
            <v>0.18166587552342101</v>
          </cell>
          <cell r="I738">
            <v>0.13889340086993701</v>
          </cell>
          <cell r="J738">
            <v>0.64061505925144002</v>
          </cell>
          <cell r="K738">
            <v>0.47610657455239203</v>
          </cell>
          <cell r="L738">
            <v>0.70078197665347097</v>
          </cell>
          <cell r="M738">
            <v>0.90399269352961598</v>
          </cell>
          <cell r="N738">
            <v>0.506970805850254</v>
          </cell>
          <cell r="O738">
            <v>0.82630997676134199</v>
          </cell>
        </row>
        <row r="739">
          <cell r="A739" t="str">
            <v>D-T-ELC-HGV</v>
          </cell>
          <cell r="B739" t="str">
            <v>VAR_cap</v>
          </cell>
          <cell r="C739" t="str">
            <v>-</v>
          </cell>
          <cell r="D739">
            <v>7.92319511494131E-4</v>
          </cell>
          <cell r="E739">
            <v>1.73435207648976E-3</v>
          </cell>
          <cell r="F739">
            <v>1.80556058320816E-3</v>
          </cell>
          <cell r="G739">
            <v>6.2782016570811202E-4</v>
          </cell>
          <cell r="H739">
            <v>0.18170944635071701</v>
          </cell>
          <cell r="I739">
            <v>0.28599791411730502</v>
          </cell>
          <cell r="J739">
            <v>0.71263281488191799</v>
          </cell>
          <cell r="K739">
            <v>0.90843386953435101</v>
          </cell>
          <cell r="L739">
            <v>1.0491476127295201</v>
          </cell>
          <cell r="M739">
            <v>1.0857296478901699</v>
          </cell>
          <cell r="N739">
            <v>1.1243854395598301</v>
          </cell>
          <cell r="O739">
            <v>1.16844573202156</v>
          </cell>
        </row>
        <row r="740">
          <cell r="A740" t="str">
            <v>T_TW-FCLH2O-S3</v>
          </cell>
          <cell r="B740" t="str">
            <v>VAR_fout</v>
          </cell>
          <cell r="C740" t="str">
            <v>TPTWL</v>
          </cell>
          <cell r="G740">
            <v>3.1539073455144362E-5</v>
          </cell>
          <cell r="H740">
            <v>9.1621823853279267E-5</v>
          </cell>
          <cell r="I740">
            <v>1.5559743987219812E-4</v>
          </cell>
          <cell r="J740">
            <v>2.2154981563356988E-4</v>
          </cell>
          <cell r="K740">
            <v>3.0507580846138066E-4</v>
          </cell>
          <cell r="L740">
            <v>3.5972934961221823E-4</v>
          </cell>
          <cell r="M740">
            <v>4.2618224741915238E-4</v>
          </cell>
          <cell r="N740">
            <v>4.8728684932832552E-4</v>
          </cell>
          <cell r="O740">
            <v>6.0141091426110121E-4</v>
          </cell>
        </row>
        <row r="741">
          <cell r="A741" t="str">
            <v>T_TW-FCLH2O-S3</v>
          </cell>
          <cell r="B741" t="str">
            <v>VAR_fin</v>
          </cell>
          <cell r="C741" t="str">
            <v>TH2O</v>
          </cell>
          <cell r="G741">
            <v>1.7913327291099702E-5</v>
          </cell>
          <cell r="H741">
            <v>5.1490592631284253E-5</v>
          </cell>
          <cell r="I741">
            <v>8.6714166626744761E-5</v>
          </cell>
          <cell r="J741">
            <v>1.2213226950222406E-4</v>
          </cell>
          <cell r="K741">
            <v>1.6591972244078631E-4</v>
          </cell>
          <cell r="L741">
            <v>1.9380329764503185E-4</v>
          </cell>
          <cell r="M741">
            <v>2.2790027864982843E-4</v>
          </cell>
          <cell r="N741">
            <v>2.5985510741034968E-4</v>
          </cell>
          <cell r="O741">
            <v>3.2071396537479001E-4</v>
          </cell>
        </row>
        <row r="742">
          <cell r="A742" t="str">
            <v>T_TW-FCLH2O-S3</v>
          </cell>
          <cell r="B742" t="str">
            <v>VAR_ncap</v>
          </cell>
          <cell r="C742" t="str">
            <v>-</v>
          </cell>
          <cell r="G742">
            <v>1.21402755007248E-5</v>
          </cell>
          <cell r="H742">
            <v>2.3595554992990801E-5</v>
          </cell>
          <cell r="I742">
            <v>2.3518024115159299E-5</v>
          </cell>
          <cell r="J742">
            <v>2.99154327574123E-5</v>
          </cell>
          <cell r="K742">
            <v>4.1375990272404899E-5</v>
          </cell>
          <cell r="L742">
            <v>4.2897202878390898E-5</v>
          </cell>
          <cell r="M742">
            <v>5.3657254602173198E-5</v>
          </cell>
          <cell r="N742">
            <v>5.4731285228760202E-5</v>
          </cell>
          <cell r="O742">
            <v>8.61535398041083E-5</v>
          </cell>
        </row>
        <row r="743">
          <cell r="A743" t="str">
            <v>T_TW-FCLH2O-S3</v>
          </cell>
          <cell r="B743" t="str">
            <v>VAR_cap</v>
          </cell>
          <cell r="C743" t="str">
            <v>-</v>
          </cell>
          <cell r="G743">
            <v>1.21402755007248E-5</v>
          </cell>
          <cell r="H743">
            <v>3.5720185265408073E-5</v>
          </cell>
          <cell r="I743">
            <v>5.9203599497030701E-5</v>
          </cell>
          <cell r="J743">
            <v>8.5260489729740627E-5</v>
          </cell>
          <cell r="K743">
            <v>1.1828931526604501E-4</v>
          </cell>
          <cell r="L743">
            <v>1.41628107294093E-4</v>
          </cell>
          <cell r="M743">
            <v>1.6766634023088629E-4</v>
          </cell>
          <cell r="N743">
            <v>1.9249967487540003E-4</v>
          </cell>
          <cell r="O743">
            <v>2.3720921706914074E-4</v>
          </cell>
        </row>
        <row r="744">
          <cell r="A744" t="str">
            <v>D-T-ELC-TW_Bat_S3</v>
          </cell>
          <cell r="B744" t="str">
            <v>VAR_fout</v>
          </cell>
          <cell r="C744" t="str">
            <v>T-ELC-TWSTGin_S3</v>
          </cell>
          <cell r="D744">
            <v>8.3695404160310122E-5</v>
          </cell>
          <cell r="E744">
            <v>1.4516675206373972E-4</v>
          </cell>
          <cell r="F744">
            <v>1.624038290892911E-4</v>
          </cell>
          <cell r="G744">
            <v>2.3090261197337299E-3</v>
          </cell>
          <cell r="H744">
            <v>5.1088683849042386E-3</v>
          </cell>
          <cell r="I744">
            <v>4.8041335217872023E-3</v>
          </cell>
          <cell r="J744">
            <v>4.3044268393689078E-3</v>
          </cell>
          <cell r="K744">
            <v>9.078392127579174E-3</v>
          </cell>
          <cell r="L744">
            <v>7.1523570903280313E-3</v>
          </cell>
          <cell r="M744">
            <v>1.0162430893035273E-2</v>
          </cell>
          <cell r="N744">
            <v>9.9164135119524845E-3</v>
          </cell>
          <cell r="O744">
            <v>1.8778911259539902E-2</v>
          </cell>
        </row>
        <row r="745">
          <cell r="A745" t="str">
            <v>D-T-ELC-TW_Bat_S3</v>
          </cell>
          <cell r="B745" t="str">
            <v>VAR_fin</v>
          </cell>
          <cell r="C745" t="str">
            <v>TELC</v>
          </cell>
          <cell r="D745">
            <v>8.3695404160310122E-5</v>
          </cell>
          <cell r="E745">
            <v>1.4516675206373972E-4</v>
          </cell>
          <cell r="F745">
            <v>1.624038290892911E-4</v>
          </cell>
          <cell r="G745">
            <v>2.3090261197337299E-3</v>
          </cell>
          <cell r="H745">
            <v>5.1088683849042386E-3</v>
          </cell>
          <cell r="I745">
            <v>4.8041335217872023E-3</v>
          </cell>
          <cell r="J745">
            <v>4.3044268393689078E-3</v>
          </cell>
          <cell r="K745">
            <v>9.078392127579174E-3</v>
          </cell>
          <cell r="L745">
            <v>7.1523570903280313E-3</v>
          </cell>
          <cell r="M745">
            <v>1.0162430893035273E-2</v>
          </cell>
          <cell r="N745">
            <v>9.9164135119524845E-3</v>
          </cell>
          <cell r="O745">
            <v>1.8778911259539902E-2</v>
          </cell>
        </row>
        <row r="746">
          <cell r="A746" t="str">
            <v>D-T-ELC-TW_Bat_S3</v>
          </cell>
          <cell r="B746" t="str">
            <v>VAR_ncap</v>
          </cell>
          <cell r="C746" t="str">
            <v>-</v>
          </cell>
          <cell r="D746">
            <v>6.4045586762994503E-5</v>
          </cell>
          <cell r="E746">
            <v>4.03593063465924E-7</v>
          </cell>
          <cell r="F746">
            <v>1.04302776165326E-6</v>
          </cell>
          <cell r="G746">
            <v>1.7869740086786301E-4</v>
          </cell>
          <cell r="H746">
            <v>2.96258747970237E-4</v>
          </cell>
          <cell r="I746">
            <v>5.4549485497335397E-6</v>
          </cell>
          <cell r="J746">
            <v>3.14063701510171E-5</v>
          </cell>
          <cell r="K746">
            <v>6.2742943583487902E-4</v>
          </cell>
          <cell r="L746">
            <v>3.1493357782147602E-6</v>
          </cell>
          <cell r="M746">
            <v>4.1337719864173499E-4</v>
          </cell>
          <cell r="N746">
            <v>5.3032212369909903E-6</v>
          </cell>
          <cell r="O746">
            <v>1.56572327558674E-3</v>
          </cell>
        </row>
        <row r="747">
          <cell r="A747" t="str">
            <v>D-T-ELC-TW_Bat_S3</v>
          </cell>
          <cell r="B747" t="str">
            <v>VAR_cap</v>
          </cell>
          <cell r="C747" t="str">
            <v>-</v>
          </cell>
          <cell r="D747">
            <v>6.4045586762994503E-5</v>
          </cell>
          <cell r="E747">
            <v>6.4449179826460505E-5</v>
          </cell>
          <cell r="F747">
            <v>6.5492207588113693E-5</v>
          </cell>
          <cell r="G747">
            <v>2.4418960845597703E-4</v>
          </cell>
          <cell r="H747">
            <v>5.4044835642621397E-4</v>
          </cell>
          <cell r="I747">
            <v>5.0827295464898599E-4</v>
          </cell>
          <cell r="J747">
            <v>4.55352688117966E-4</v>
          </cell>
          <cell r="K747">
            <v>9.6054950250586699E-4</v>
          </cell>
          <cell r="L747">
            <v>7.5664978685941896E-4</v>
          </cell>
          <cell r="M747">
            <v>1.0753623404058501E-3</v>
          </cell>
          <cell r="N747">
            <v>1.0492591914918201E-3</v>
          </cell>
          <cell r="O747">
            <v>1.9875530312436799E-3</v>
          </cell>
        </row>
        <row r="748">
          <cell r="A748" t="str">
            <v>T_TW-FCLH2O-S4</v>
          </cell>
          <cell r="B748" t="str">
            <v>VAR_fout</v>
          </cell>
          <cell r="C748" t="str">
            <v>TPTWL</v>
          </cell>
          <cell r="G748">
            <v>1.974626979505641E-5</v>
          </cell>
          <cell r="H748">
            <v>4.9629358568596509E-5</v>
          </cell>
          <cell r="I748">
            <v>9.0019051448145338E-5</v>
          </cell>
          <cell r="J748">
            <v>1.3689351561822245E-4</v>
          </cell>
          <cell r="K748">
            <v>2.0781810664588447E-4</v>
          </cell>
          <cell r="L748">
            <v>2.5198567769222702E-4</v>
          </cell>
          <cell r="M748">
            <v>3.0699775469010993E-4</v>
          </cell>
          <cell r="N748">
            <v>3.4782580866383621E-4</v>
          </cell>
          <cell r="O748">
            <v>4.4521595436247712E-4</v>
          </cell>
        </row>
        <row r="749">
          <cell r="A749" t="str">
            <v>T_TW-FCLH2O-S4</v>
          </cell>
          <cell r="B749" t="str">
            <v>VAR_fin</v>
          </cell>
          <cell r="C749" t="str">
            <v>TH2O</v>
          </cell>
          <cell r="G749">
            <v>1.2641324739617871E-5</v>
          </cell>
          <cell r="H749">
            <v>3.1423505914902481E-5</v>
          </cell>
          <cell r="I749">
            <v>5.6396465371208258E-5</v>
          </cell>
          <cell r="J749">
            <v>8.4781962287920043E-5</v>
          </cell>
          <cell r="K749">
            <v>1.2703953034910674E-4</v>
          </cell>
          <cell r="L749">
            <v>1.524295186526351E-4</v>
          </cell>
          <cell r="M749">
            <v>1.8424215047634047E-4</v>
          </cell>
          <cell r="N749">
            <v>2.077074881063355E-4</v>
          </cell>
          <cell r="O749">
            <v>2.6532763581615547E-4</v>
          </cell>
        </row>
        <row r="750">
          <cell r="A750" t="str">
            <v>T_TW-FCLH2O-S4</v>
          </cell>
          <cell r="B750" t="str">
            <v>VAR_ncap</v>
          </cell>
          <cell r="C750" t="str">
            <v>-</v>
          </cell>
          <cell r="G750">
            <v>7.5927097818755999E-6</v>
          </cell>
          <cell r="H750">
            <v>1.16111209164985E-5</v>
          </cell>
          <cell r="I750">
            <v>1.44031259582249E-5</v>
          </cell>
          <cell r="J750">
            <v>1.8587532384798701E-5</v>
          </cell>
          <cell r="K750">
            <v>2.7768519219014601E-5</v>
          </cell>
          <cell r="L750">
            <v>2.6337122525019799E-5</v>
          </cell>
          <cell r="M750">
            <v>3.3203424522221399E-5</v>
          </cell>
          <cell r="N750">
            <v>3.3800265467264201E-5</v>
          </cell>
          <cell r="O750">
            <v>5.3583104111968597E-5</v>
          </cell>
        </row>
        <row r="751">
          <cell r="A751" t="str">
            <v>T_TW-FCLH2O-S4</v>
          </cell>
          <cell r="B751" t="str">
            <v>VAR_cap</v>
          </cell>
          <cell r="C751" t="str">
            <v>-</v>
          </cell>
          <cell r="G751">
            <v>7.5927097818755999E-6</v>
          </cell>
          <cell r="H751">
            <v>1.919229677935319E-5</v>
          </cell>
          <cell r="I751">
            <v>3.3573567887323604E-5</v>
          </cell>
          <cell r="J751">
            <v>5.2148888134081729E-5</v>
          </cell>
          <cell r="K751">
            <v>7.988814331112774E-5</v>
          </cell>
          <cell r="L751">
            <v>9.860211981414068E-5</v>
          </cell>
          <cell r="M751">
            <v>1.2016810148401075E-4</v>
          </cell>
          <cell r="N751">
            <v>1.3666988303871508E-4</v>
          </cell>
          <cell r="O751">
            <v>1.7455126819378364E-4</v>
          </cell>
        </row>
        <row r="752">
          <cell r="A752" t="str">
            <v>D-T-ELC-TW_Bat_S4</v>
          </cell>
          <cell r="B752" t="str">
            <v>VAR_fout</v>
          </cell>
          <cell r="C752" t="str">
            <v>T-ELC-TWSTGin_S4</v>
          </cell>
          <cell r="D752">
            <v>2.9978264139408933E-5</v>
          </cell>
          <cell r="E752">
            <v>6.1989005570557056E-5</v>
          </cell>
          <cell r="F752">
            <v>8.0235111389051323E-5</v>
          </cell>
          <cell r="G752">
            <v>2.6742341073730936E-3</v>
          </cell>
          <cell r="H752">
            <v>5.1830455328389698E-3</v>
          </cell>
          <cell r="I752">
            <v>5.3947676743028583E-3</v>
          </cell>
          <cell r="J752">
            <v>5.8852365107170809E-3</v>
          </cell>
          <cell r="K752">
            <v>1.0827850765777098E-2</v>
          </cell>
          <cell r="L752">
            <v>8.7910705423431372E-3</v>
          </cell>
          <cell r="M752">
            <v>1.310310568305118E-2</v>
          </cell>
          <cell r="N752">
            <v>1.2789925770475014E-2</v>
          </cell>
          <cell r="O752">
            <v>2.4328546198729671E-2</v>
          </cell>
        </row>
        <row r="753">
          <cell r="A753" t="str">
            <v>D-T-ELC-TW_Bat_S4</v>
          </cell>
          <cell r="B753" t="str">
            <v>VAR_fin</v>
          </cell>
          <cell r="C753" t="str">
            <v>TELC</v>
          </cell>
          <cell r="D753">
            <v>2.9978264139408933E-5</v>
          </cell>
          <cell r="E753">
            <v>6.1989005570557056E-5</v>
          </cell>
          <cell r="F753">
            <v>8.0235111389051323E-5</v>
          </cell>
          <cell r="G753">
            <v>2.6742341073730936E-3</v>
          </cell>
          <cell r="H753">
            <v>5.1830455328389698E-3</v>
          </cell>
          <cell r="I753">
            <v>5.3947676743028583E-3</v>
          </cell>
          <cell r="J753">
            <v>5.8852365107170809E-3</v>
          </cell>
          <cell r="K753">
            <v>1.0827850765777098E-2</v>
          </cell>
          <cell r="L753">
            <v>8.7910705423431372E-3</v>
          </cell>
          <cell r="M753">
            <v>1.310310568305118E-2</v>
          </cell>
          <cell r="N753">
            <v>1.2789925770475014E-2</v>
          </cell>
          <cell r="O753">
            <v>2.4328546198729671E-2</v>
          </cell>
        </row>
        <row r="754">
          <cell r="A754" t="str">
            <v>D-T-ELC-TW_Bat_S4</v>
          </cell>
          <cell r="B754" t="str">
            <v>VAR_ncap</v>
          </cell>
          <cell r="C754" t="str">
            <v>-</v>
          </cell>
          <cell r="D754">
            <v>6.2588280157904801E-5</v>
          </cell>
          <cell r="E754">
            <v>4.0472896743142698E-7</v>
          </cell>
          <cell r="F754">
            <v>1.12053705495814E-6</v>
          </cell>
          <cell r="G754">
            <v>2.1871207877140501E-4</v>
          </cell>
          <cell r="H754">
            <v>2.65447349657338E-4</v>
          </cell>
          <cell r="I754">
            <v>2.2534230619828201E-5</v>
          </cell>
          <cell r="J754">
            <v>9.2468563862005599E-5</v>
          </cell>
          <cell r="K754">
            <v>5.4630855284541801E-4</v>
          </cell>
          <cell r="L754">
            <v>3.1360238426369201E-6</v>
          </cell>
          <cell r="M754">
            <v>7.2167448792170895E-4</v>
          </cell>
          <cell r="N754">
            <v>4.0264510384669904E-6</v>
          </cell>
          <cell r="O754">
            <v>1.29904768901372E-3</v>
          </cell>
        </row>
        <row r="755">
          <cell r="A755" t="str">
            <v>D-T-ELC-TW_Bat_S4</v>
          </cell>
          <cell r="B755" t="str">
            <v>VAR_cap</v>
          </cell>
          <cell r="C755" t="str">
            <v>-</v>
          </cell>
          <cell r="D755">
            <v>6.2588280157904801E-5</v>
          </cell>
          <cell r="E755">
            <v>6.29930091253362E-5</v>
          </cell>
          <cell r="F755">
            <v>6.4113546180294298E-5</v>
          </cell>
          <cell r="G755">
            <v>2.8282562495169999E-4</v>
          </cell>
          <cell r="H755">
            <v>5.4827297460903804E-4</v>
          </cell>
          <cell r="I755">
            <v>5.7080720522886602E-4</v>
          </cell>
          <cell r="J755">
            <v>6.2239374518968898E-4</v>
          </cell>
          <cell r="K755">
            <v>1.145470775756E-3</v>
          </cell>
          <cell r="L755">
            <v>9.2989472082722702E-4</v>
          </cell>
          <cell r="M755">
            <v>1.3861218590916001E-3</v>
          </cell>
          <cell r="N755">
            <v>1.3531381286340999E-3</v>
          </cell>
          <cell r="O755">
            <v>2.5741932046619499E-3</v>
          </cell>
        </row>
        <row r="756">
          <cell r="A756" t="str">
            <v>T_B_u-ICENGA-S1</v>
          </cell>
          <cell r="B756" t="str">
            <v>VAR_fout</v>
          </cell>
          <cell r="C756" t="str">
            <v>CO2_T</v>
          </cell>
          <cell r="E756">
            <v>6.7826626897400898E-3</v>
          </cell>
          <cell r="F756">
            <v>2.6212172025545898E-2</v>
          </cell>
        </row>
        <row r="757">
          <cell r="A757" t="str">
            <v>T_B_u-ICENGA-S1</v>
          </cell>
          <cell r="B757" t="str">
            <v>VAR_fout</v>
          </cell>
          <cell r="C757" t="str">
            <v>TPBSu</v>
          </cell>
          <cell r="E757">
            <v>1.4459761331646272E-5</v>
          </cell>
          <cell r="F757">
            <v>5.8010554439925525E-5</v>
          </cell>
        </row>
        <row r="758">
          <cell r="A758" t="str">
            <v>T_B_u-ICENGA-S1</v>
          </cell>
          <cell r="B758" t="str">
            <v>VAR_fin</v>
          </cell>
          <cell r="C758" t="str">
            <v>TNGA</v>
          </cell>
          <cell r="E758">
            <v>1.2025997676844143E-4</v>
          </cell>
          <cell r="F758">
            <v>4.6475482314797676E-4</v>
          </cell>
        </row>
        <row r="759">
          <cell r="A759" t="str">
            <v>T_B_u-ICENGA-S1</v>
          </cell>
          <cell r="B759" t="str">
            <v>VAR_ncap</v>
          </cell>
          <cell r="C759" t="str">
            <v>-</v>
          </cell>
          <cell r="E759">
            <v>3.5307589185103E-7</v>
          </cell>
          <cell r="F759">
            <v>8.2476024011801404E-7</v>
          </cell>
        </row>
        <row r="760">
          <cell r="A760" t="str">
            <v>T_B_u-ICENGA-S1</v>
          </cell>
          <cell r="B760" t="str">
            <v>VAR_cap</v>
          </cell>
          <cell r="C760" t="str">
            <v>-</v>
          </cell>
          <cell r="E760">
            <v>3.5307589185103E-7</v>
          </cell>
          <cell r="F760">
            <v>1.1778361319690401E-6</v>
          </cell>
          <cell r="G760">
            <v>1.0829602048999146E-9</v>
          </cell>
          <cell r="H760">
            <v>4.6184539021199972E-10</v>
          </cell>
        </row>
        <row r="761">
          <cell r="A761" t="str">
            <v>T_B_u-ICENGA-S2</v>
          </cell>
          <cell r="B761" t="str">
            <v>VAR_fout</v>
          </cell>
          <cell r="C761" t="str">
            <v>CO2_T</v>
          </cell>
          <cell r="E761">
            <v>5.5119575024852197E-3</v>
          </cell>
          <cell r="F761">
            <v>4.7458531626611511E-2</v>
          </cell>
        </row>
        <row r="762">
          <cell r="A762" t="str">
            <v>T_B_u-ICENGA-S2</v>
          </cell>
          <cell r="B762" t="str">
            <v>VAR_fout</v>
          </cell>
          <cell r="C762" t="str">
            <v>TPBSu</v>
          </cell>
          <cell r="E762">
            <v>8.3068401417136698E-6</v>
          </cell>
          <cell r="F762">
            <v>7.4725118408976296E-5</v>
          </cell>
        </row>
        <row r="763">
          <cell r="A763" t="str">
            <v>T_B_u-ICENGA-S2</v>
          </cell>
          <cell r="B763" t="str">
            <v>VAR_fin</v>
          </cell>
          <cell r="C763" t="str">
            <v>TNGA</v>
          </cell>
          <cell r="E763">
            <v>9.7729742951865596E-5</v>
          </cell>
          <cell r="F763">
            <v>8.4146332671297067E-4</v>
          </cell>
        </row>
        <row r="764">
          <cell r="A764" t="str">
            <v>T_B_u-ICENGA-S2</v>
          </cell>
          <cell r="B764" t="str">
            <v>VAR_ncap</v>
          </cell>
          <cell r="C764" t="str">
            <v>-</v>
          </cell>
          <cell r="E764">
            <v>2.0420848806535301E-7</v>
          </cell>
          <cell r="F764">
            <v>1.2446194494882999E-6</v>
          </cell>
        </row>
        <row r="765">
          <cell r="A765" t="str">
            <v>T_B_u-ICENGA-S2</v>
          </cell>
          <cell r="B765" t="str">
            <v>VAR_cap</v>
          </cell>
          <cell r="C765" t="str">
            <v>-</v>
          </cell>
          <cell r="E765">
            <v>2.0420848806535301E-7</v>
          </cell>
          <cell r="F765">
            <v>1.44882793755365E-6</v>
          </cell>
          <cell r="G765">
            <v>2.8036118770599161E-9</v>
          </cell>
          <cell r="H765">
            <v>2.0416305380030024E-9</v>
          </cell>
        </row>
        <row r="766">
          <cell r="A766" t="str">
            <v>T_B_c-ICEDSLEXT</v>
          </cell>
          <cell r="B766" t="str">
            <v>VAR_fout</v>
          </cell>
          <cell r="C766" t="str">
            <v>CO2_T</v>
          </cell>
          <cell r="D766">
            <v>0.441816275783253</v>
          </cell>
          <cell r="E766">
            <v>0.44076568998308502</v>
          </cell>
          <cell r="F766">
            <v>0.43754429587191701</v>
          </cell>
        </row>
        <row r="767">
          <cell r="A767" t="str">
            <v>T_B_c-ICEDSLEXT</v>
          </cell>
          <cell r="B767" t="str">
            <v>VAR_fout</v>
          </cell>
          <cell r="C767" t="str">
            <v>TPBSc</v>
          </cell>
          <cell r="D767">
            <v>5.9975200802474121E-2</v>
          </cell>
          <cell r="E767">
            <v>4.7983488721592346E-2</v>
          </cell>
          <cell r="F767">
            <v>2.9989048682964221E-2</v>
          </cell>
        </row>
        <row r="768">
          <cell r="A768" t="str">
            <v>T_B_c-ICEDSLEXT</v>
          </cell>
          <cell r="B768" t="str">
            <v>VAR_fin</v>
          </cell>
          <cell r="C768" t="str">
            <v>TDSL</v>
          </cell>
          <cell r="D768">
            <v>6.0275071730321013E-3</v>
          </cell>
          <cell r="E768">
            <v>6.0131744881730563E-3</v>
          </cell>
          <cell r="F768">
            <v>5.9692264102580812E-3</v>
          </cell>
        </row>
        <row r="769">
          <cell r="A769" t="str">
            <v>T_B_c-ICEDSLEXT</v>
          </cell>
          <cell r="B769" t="str">
            <v>VAR_cap</v>
          </cell>
          <cell r="C769" t="str">
            <v>-</v>
          </cell>
          <cell r="D769">
            <v>1.3033193714382567E-3</v>
          </cell>
          <cell r="E769">
            <v>1.04265638017014E-3</v>
          </cell>
          <cell r="F769">
            <v>6.5166023760633498E-4</v>
          </cell>
        </row>
        <row r="770">
          <cell r="A770" t="str">
            <v>T_B_u-ICENGA-S3</v>
          </cell>
          <cell r="B770" t="str">
            <v>VAR_fout</v>
          </cell>
          <cell r="C770" t="str">
            <v>CO2_T</v>
          </cell>
          <cell r="E770">
            <v>5.3146369344530299E-3</v>
          </cell>
          <cell r="F770">
            <v>0.27784024940715868</v>
          </cell>
          <cell r="J770">
            <v>3.6716445986417502E-4</v>
          </cell>
        </row>
        <row r="771">
          <cell r="A771" t="str">
            <v>T_B_u-ICENGA-S3</v>
          </cell>
          <cell r="B771" t="str">
            <v>VAR_fout</v>
          </cell>
          <cell r="C771" t="str">
            <v>TPBSu</v>
          </cell>
          <cell r="E771">
            <v>5.3167225959881073E-6</v>
          </cell>
          <cell r="F771">
            <v>2.920694492522489E-4</v>
          </cell>
          <cell r="J771">
            <v>4.619375743626875E-7</v>
          </cell>
        </row>
        <row r="772">
          <cell r="A772" t="str">
            <v>T_B_u-ICENGA-S3</v>
          </cell>
          <cell r="B772" t="str">
            <v>VAR_fin</v>
          </cell>
          <cell r="C772" t="str">
            <v>TNGA</v>
          </cell>
          <cell r="E772">
            <v>9.4231151320089257E-5</v>
          </cell>
          <cell r="F772">
            <v>4.9262455568645112E-3</v>
          </cell>
          <cell r="J772">
            <v>6.5100081536201193E-6</v>
          </cell>
        </row>
        <row r="773">
          <cell r="A773" t="str">
            <v>T_B_u-ICENGA-S3</v>
          </cell>
          <cell r="B773" t="str">
            <v>VAR_ncap</v>
          </cell>
          <cell r="C773" t="str">
            <v>-</v>
          </cell>
          <cell r="E773">
            <v>1.3423903556619E-7</v>
          </cell>
          <cell r="F773">
            <v>5.39873372631681E-6</v>
          </cell>
        </row>
        <row r="774">
          <cell r="A774" t="str">
            <v>T_B_u-ICENGA-S3</v>
          </cell>
          <cell r="B774" t="str">
            <v>VAR_cap</v>
          </cell>
          <cell r="C774" t="str">
            <v>-</v>
          </cell>
          <cell r="E774">
            <v>1.3423903556619E-7</v>
          </cell>
          <cell r="F774">
            <v>5.5329727618829996E-6</v>
          </cell>
          <cell r="G774">
            <v>-2.793411001296092E-10</v>
          </cell>
        </row>
        <row r="775">
          <cell r="A775" t="str">
            <v>T_B_u-ICENGA-S4</v>
          </cell>
          <cell r="B775" t="str">
            <v>VAR_fout</v>
          </cell>
          <cell r="C775" t="str">
            <v>CO2_T</v>
          </cell>
          <cell r="E775">
            <v>3.0914082627884402E-4</v>
          </cell>
          <cell r="F775">
            <v>1.7357163738014282E-3</v>
          </cell>
          <cell r="I775">
            <v>5.08059195652808E-5</v>
          </cell>
        </row>
        <row r="776">
          <cell r="A776" t="str">
            <v>T_B_u-ICENGA-S4</v>
          </cell>
          <cell r="B776" t="str">
            <v>VAR_fout</v>
          </cell>
          <cell r="C776" t="str">
            <v>TPBSu</v>
          </cell>
          <cell r="E776">
            <v>2.065825775111506E-7</v>
          </cell>
          <cell r="F776">
            <v>1.1987078115718931E-6</v>
          </cell>
          <cell r="I776">
            <v>4.2787927870413299E-8</v>
          </cell>
        </row>
        <row r="777">
          <cell r="A777" t="str">
            <v>T_B_u-ICENGA-S4</v>
          </cell>
          <cell r="B777" t="str">
            <v>VAR_fin</v>
          </cell>
          <cell r="C777" t="str">
            <v>TNGA</v>
          </cell>
          <cell r="E777">
            <v>5.4812203240929752E-6</v>
          </cell>
          <cell r="F777">
            <v>3.0775113010663621E-5</v>
          </cell>
          <cell r="I777">
            <v>9.0081417668937596E-7</v>
          </cell>
        </row>
        <row r="778">
          <cell r="A778" t="str">
            <v>T_B_u-ICENGA-S4</v>
          </cell>
          <cell r="B778" t="str">
            <v>VAR_ncap</v>
          </cell>
          <cell r="C778" t="str">
            <v>-</v>
          </cell>
          <cell r="E778">
            <v>1.9331516322456898E-8</v>
          </cell>
          <cell r="F778">
            <v>2.8889664734784301E-8</v>
          </cell>
          <cell r="I778">
            <v>1.1542429328739799E-8</v>
          </cell>
        </row>
        <row r="779">
          <cell r="A779" t="str">
            <v>T_B_u-ICENGA-S4</v>
          </cell>
          <cell r="B779" t="str">
            <v>VAR_cap</v>
          </cell>
          <cell r="C779" t="str">
            <v>-</v>
          </cell>
          <cell r="E779">
            <v>1.9331516322456898E-8</v>
          </cell>
          <cell r="F779">
            <v>4.8221181057241203E-8</v>
          </cell>
          <cell r="G779">
            <v>4.0040119930293005E-9</v>
          </cell>
          <cell r="I779">
            <v>1.1542429328739799E-8</v>
          </cell>
          <cell r="J779">
            <v>4.2806841773910998E-10</v>
          </cell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18.873020350143786</v>
          </cell>
          <cell r="C9">
            <v>22.214796937307309</v>
          </cell>
          <cell r="D9">
            <v>26.365048905768841</v>
          </cell>
          <cell r="E9">
            <v>36.13077127018677</v>
          </cell>
          <cell r="F9">
            <v>55.922507759057638</v>
          </cell>
          <cell r="G9">
            <v>62.041757807339891</v>
          </cell>
          <cell r="H9">
            <v>75.240195820878611</v>
          </cell>
          <cell r="I9">
            <v>88.787092582388269</v>
          </cell>
          <cell r="J9">
            <v>91.819458726747371</v>
          </cell>
          <cell r="K9">
            <v>93.011012966005723</v>
          </cell>
          <cell r="L9">
            <v>93.387720864352119</v>
          </cell>
          <cell r="M9">
            <v>95.592505308099248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2.1820048901298174E-4</v>
          </cell>
          <cell r="H28">
            <v>3.0150802465904639E-2</v>
          </cell>
          <cell r="I28">
            <v>4.5466586243997922E-2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82.760000934530439</v>
          </cell>
          <cell r="C14">
            <v>83.109719273491777</v>
          </cell>
          <cell r="D14">
            <v>73.07997903878038</v>
          </cell>
          <cell r="E14">
            <v>73.079999444409282</v>
          </cell>
          <cell r="F14">
            <v>62.88062891819979</v>
          </cell>
          <cell r="G14">
            <v>33.169618427772718</v>
          </cell>
          <cell r="H14">
            <v>21.002206174806254</v>
          </cell>
          <cell r="I14">
            <v>39.488408295782421</v>
          </cell>
          <cell r="J14">
            <v>39.554217880114869</v>
          </cell>
          <cell r="K14">
            <v>39.566374994357439</v>
          </cell>
          <cell r="L14">
            <v>39.566861330118435</v>
          </cell>
          <cell r="M14">
            <v>39.567678396931406</v>
          </cell>
        </row>
        <row r="15">
          <cell r="B15">
            <v>66.745680076744748</v>
          </cell>
          <cell r="C15">
            <v>49.798799335766716</v>
          </cell>
          <cell r="D15">
            <v>68.757785922914039</v>
          </cell>
          <cell r="E15">
            <v>70.431307858058517</v>
          </cell>
          <cell r="F15">
            <v>71.582046369987211</v>
          </cell>
          <cell r="G15">
            <v>72.666703668730861</v>
          </cell>
          <cell r="H15">
            <v>73.751028645958613</v>
          </cell>
          <cell r="I15">
            <v>74.835769270220709</v>
          </cell>
          <cell r="J15">
            <v>74.835775706256925</v>
          </cell>
          <cell r="K15">
            <v>74.836046049982698</v>
          </cell>
          <cell r="L15">
            <v>74.83604632951095</v>
          </cell>
          <cell r="M15">
            <v>74.836047365942648</v>
          </cell>
        </row>
        <row r="16">
          <cell r="B16">
            <v>66.632400717738747</v>
          </cell>
          <cell r="C16">
            <v>55.763999850062177</v>
          </cell>
          <cell r="D16">
            <v>65.551949920370504</v>
          </cell>
          <cell r="E16">
            <v>64.716761440957441</v>
          </cell>
          <cell r="F16">
            <v>63.73511946031757</v>
          </cell>
          <cell r="G16">
            <v>62.65046517409246</v>
          </cell>
          <cell r="H16">
            <v>61.566140777129178</v>
          </cell>
          <cell r="I16">
            <v>60.481403180176777</v>
          </cell>
          <cell r="J16">
            <v>60.481397233851432</v>
          </cell>
          <cell r="K16">
            <v>60.481128371138738</v>
          </cell>
          <cell r="L16">
            <v>60.481128912768966</v>
          </cell>
          <cell r="M16">
            <v>60.481131204118839</v>
          </cell>
        </row>
        <row r="17">
          <cell r="B17">
            <v>12.841921150168883</v>
          </cell>
          <cell r="C17">
            <v>16.033994542752094</v>
          </cell>
          <cell r="D17">
            <v>5.2550270291042418</v>
          </cell>
          <cell r="E17">
            <v>12.780803159082367</v>
          </cell>
          <cell r="F17">
            <v>12.962722450566179</v>
          </cell>
          <cell r="G17">
            <v>13.010065806955371</v>
          </cell>
          <cell r="H17">
            <v>13.083454427674019</v>
          </cell>
          <cell r="I17">
            <v>14.02381937850943</v>
          </cell>
          <cell r="J17">
            <v>13.160179033160009</v>
          </cell>
          <cell r="K17">
            <v>13.187400300826685</v>
          </cell>
          <cell r="L17">
            <v>13.877289200545475</v>
          </cell>
          <cell r="M17">
            <v>14.730441976006038</v>
          </cell>
        </row>
        <row r="18">
          <cell r="B18">
            <v>3.9600645356133328E-2</v>
          </cell>
          <cell r="C18">
            <v>2.8144498057752318E-5</v>
          </cell>
          <cell r="D18">
            <v>1.7534161192659567E-3</v>
          </cell>
          <cell r="E18">
            <v>2.6946002445466378E-4</v>
          </cell>
          <cell r="F18">
            <v>1.8085314484982368E-4</v>
          </cell>
          <cell r="G18">
            <v>0.17114187177797424</v>
          </cell>
          <cell r="H18">
            <v>0.17117979974879222</v>
          </cell>
          <cell r="I18">
            <v>5.4451556805398422E-6</v>
          </cell>
          <cell r="J18">
            <v>1.656186970965929E-3</v>
          </cell>
          <cell r="K18">
            <v>1.5347577448651015E-3</v>
          </cell>
          <cell r="L18">
            <v>1.1934544968949382E-3</v>
          </cell>
          <cell r="M18">
            <v>2.0711529063863043E-3</v>
          </cell>
        </row>
        <row r="19">
          <cell r="B19">
            <v>6.5070002378959453</v>
          </cell>
          <cell r="C19">
            <v>7.3027683884206356</v>
          </cell>
          <cell r="D19">
            <v>7.4884365465813421</v>
          </cell>
          <cell r="E19">
            <v>7.3981386354178014</v>
          </cell>
          <cell r="F19">
            <v>7.4918604657718495</v>
          </cell>
          <cell r="G19">
            <v>5.5045283959846971</v>
          </cell>
          <cell r="H19">
            <v>4.4767071800614113</v>
          </cell>
          <cell r="I19">
            <v>4.6534310470752942</v>
          </cell>
          <cell r="J19">
            <v>4.6534303668185055</v>
          </cell>
          <cell r="K19">
            <v>4.6534309985747777</v>
          </cell>
          <cell r="L19">
            <v>4.6534304215292668</v>
          </cell>
          <cell r="M19">
            <v>4.6534306055410273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2.2044262790574614</v>
          </cell>
          <cell r="H20">
            <v>4.2715844108797576</v>
          </cell>
          <cell r="I20">
            <v>4.4441162837805051</v>
          </cell>
          <cell r="J20">
            <v>4.4441163465312359</v>
          </cell>
          <cell r="K20">
            <v>4.4441160928217585</v>
          </cell>
          <cell r="L20">
            <v>4.4441157915913756</v>
          </cell>
          <cell r="M20">
            <v>4.4441160600274365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5.6764755221209526E-6</v>
          </cell>
          <cell r="H21">
            <v>3.8920610008073812E-6</v>
          </cell>
          <cell r="I21">
            <v>1.1145395147771047E-4</v>
          </cell>
          <cell r="J21">
            <v>8.4550879491261145E-4</v>
          </cell>
          <cell r="K21">
            <v>1.1795335327985192E-3</v>
          </cell>
          <cell r="L21">
            <v>1.2618151452015438E-3</v>
          </cell>
          <cell r="M21">
            <v>2.0620179857975163E-3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1.4089201395977044E-6</v>
          </cell>
          <cell r="H22">
            <v>0</v>
          </cell>
          <cell r="I22">
            <v>2.7603628081321395E-3</v>
          </cell>
          <cell r="J22">
            <v>1.9841401811906564E-3</v>
          </cell>
          <cell r="K22">
            <v>1.3581824176146966E-3</v>
          </cell>
          <cell r="L22">
            <v>1.4537487691237223E-3</v>
          </cell>
          <cell r="M22">
            <v>2.3660989631228068E-3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3.0769337231210865E-6</v>
          </cell>
          <cell r="I23">
            <v>9.7004310909391692E-5</v>
          </cell>
          <cell r="J23">
            <v>8.5592699387828566E-3</v>
          </cell>
          <cell r="K23">
            <v>1.2299235932369723E-2</v>
          </cell>
          <cell r="L23">
            <v>1.2177448934917859E-2</v>
          </cell>
          <cell r="M23">
            <v>1.3597542577370168E-2</v>
          </cell>
        </row>
        <row r="24">
          <cell r="B24">
            <v>0.96588055947370344</v>
          </cell>
          <cell r="C24">
            <v>1.6959027399332042E-4</v>
          </cell>
          <cell r="D24">
            <v>1.049185417585296E-3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0.1891906746307194</v>
          </cell>
          <cell r="C25">
            <v>1.7849572758892211E-4</v>
          </cell>
          <cell r="D25">
            <v>1.0155631684699063E-2</v>
          </cell>
          <cell r="E25">
            <v>1.0471092828015769E-3</v>
          </cell>
          <cell r="F25">
            <v>2.9070494443815958E-3</v>
          </cell>
          <cell r="G25">
            <v>0.52582939610233492</v>
          </cell>
          <cell r="H25">
            <v>0.48069842256775358</v>
          </cell>
          <cell r="I25">
            <v>0.84736467458625297</v>
          </cell>
          <cell r="J25">
            <v>0.96584494681359323</v>
          </cell>
          <cell r="K25">
            <v>0.98569174516481306</v>
          </cell>
          <cell r="L25">
            <v>0.98549332371909215</v>
          </cell>
          <cell r="M25">
            <v>0.98560224378628269</v>
          </cell>
        </row>
        <row r="26">
          <cell r="B26">
            <v>1.5475483889728481</v>
          </cell>
          <cell r="C26">
            <v>1.4243000349263109</v>
          </cell>
          <cell r="D26">
            <v>1.4294799720540772</v>
          </cell>
          <cell r="E26">
            <v>1.4285950707372885</v>
          </cell>
          <cell r="F26">
            <v>1.4180333449373252</v>
          </cell>
          <cell r="G26">
            <v>1.1143367150139487</v>
          </cell>
          <cell r="H26">
            <v>0.62594005135393638</v>
          </cell>
          <cell r="I26">
            <v>0.69933091527201896</v>
          </cell>
          <cell r="J26">
            <v>0.70857171079677539</v>
          </cell>
          <cell r="K26">
            <v>0.71191750119700492</v>
          </cell>
          <cell r="L26">
            <v>0.71525543422611049</v>
          </cell>
          <cell r="M26">
            <v>0.71858190441609215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0.30728723725199525</v>
          </cell>
          <cell r="H27">
            <v>0.69932237874517988</v>
          </cell>
          <cell r="I27">
            <v>0.71175170573824809</v>
          </cell>
          <cell r="J27">
            <v>0.71175168570866876</v>
          </cell>
          <cell r="K27">
            <v>0.71175171271502446</v>
          </cell>
          <cell r="L27">
            <v>0.71175162687356219</v>
          </cell>
          <cell r="M27">
            <v>0.71175170508411212</v>
          </cell>
        </row>
        <row r="28">
          <cell r="B28">
            <v>1.8005633516970413E-3</v>
          </cell>
          <cell r="C28">
            <v>1.8661645739089956E-5</v>
          </cell>
          <cell r="D28">
            <v>6.1898373107659513E-4</v>
          </cell>
          <cell r="E28">
            <v>2.1074542031334256E-4</v>
          </cell>
          <cell r="F28">
            <v>8.3457432986620906E-5</v>
          </cell>
          <cell r="G28">
            <v>3.9062546217209174E-4</v>
          </cell>
          <cell r="H28">
            <v>3.5295272975003033E-4</v>
          </cell>
          <cell r="I28">
            <v>0</v>
          </cell>
          <cell r="J28">
            <v>4.2518598856575164E-5</v>
          </cell>
          <cell r="K28">
            <v>4.2690988095976126E-5</v>
          </cell>
          <cell r="L28">
            <v>4.2902403759703884E-5</v>
          </cell>
          <cell r="M28">
            <v>4.4386901797522004E-5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0.22696209633247877</v>
          </cell>
          <cell r="H30">
            <v>0.22703339916279008</v>
          </cell>
          <cell r="I30">
            <v>0.22706705641060085</v>
          </cell>
          <cell r="J30">
            <v>0.22707057157063651</v>
          </cell>
          <cell r="K30">
            <v>1.0997209480326424</v>
          </cell>
          <cell r="L30">
            <v>1.0997228393613356</v>
          </cell>
          <cell r="M30">
            <v>1.0997384739995355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1.9427965426935405E-4</v>
          </cell>
          <cell r="H31">
            <v>4.5016068943096454E-2</v>
          </cell>
          <cell r="I31">
            <v>0.36301184189389457</v>
          </cell>
          <cell r="J31">
            <v>0.41385187013429459</v>
          </cell>
          <cell r="K31">
            <v>0.42220964671430006</v>
          </cell>
          <cell r="L31">
            <v>0.42220248596113213</v>
          </cell>
          <cell r="M31">
            <v>0.4220075258566745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4.4898522880412505E-3</v>
          </cell>
          <cell r="I32">
            <v>5.6470699641418152E-3</v>
          </cell>
          <cell r="J32">
            <v>5.7391647562819456E-3</v>
          </cell>
          <cell r="K32">
            <v>5.9451661354658764E-3</v>
          </cell>
          <cell r="L32">
            <v>6.7809910471268364E-3</v>
          </cell>
          <cell r="M32">
            <v>1.1342977527543039E-2</v>
          </cell>
        </row>
        <row r="33">
          <cell r="B33">
            <v>0.52400000000000047</v>
          </cell>
          <cell r="C33">
            <v>0.54529203995321862</v>
          </cell>
          <cell r="D33">
            <v>0.50316463828676783</v>
          </cell>
          <cell r="E33">
            <v>0.84755173683764062</v>
          </cell>
          <cell r="F33">
            <v>0.88171974388875873</v>
          </cell>
          <cell r="G33">
            <v>0.88185460340005162</v>
          </cell>
          <cell r="H33">
            <v>0.97887985525551247</v>
          </cell>
          <cell r="I33">
            <v>0.97888901233579173</v>
          </cell>
          <cell r="J33">
            <v>0.9788917999870056</v>
          </cell>
          <cell r="K33">
            <v>0.97895474303128871</v>
          </cell>
          <cell r="L33">
            <v>0.97895683143569645</v>
          </cell>
          <cell r="M33">
            <v>0.97896774679860543</v>
          </cell>
        </row>
        <row r="34">
          <cell r="B34">
            <v>0</v>
          </cell>
          <cell r="C34">
            <v>0</v>
          </cell>
          <cell r="D34">
            <v>0.15619158581337575</v>
          </cell>
          <cell r="E34">
            <v>0.54542867171675413</v>
          </cell>
          <cell r="F34">
            <v>2.3212581541784254</v>
          </cell>
          <cell r="G34">
            <v>3.0687458522204407</v>
          </cell>
          <cell r="H34">
            <v>5.8769186834700857</v>
          </cell>
          <cell r="I34">
            <v>5.8371042369259687</v>
          </cell>
          <cell r="J34">
            <v>4.8268777937747718</v>
          </cell>
          <cell r="K34">
            <v>2.9923999841094</v>
          </cell>
          <cell r="L34">
            <v>3.9022513918161868E-2</v>
          </cell>
          <cell r="M34">
            <v>5.1225295755460983E-2</v>
          </cell>
        </row>
        <row r="35">
          <cell r="B35">
            <v>3.517953999707534</v>
          </cell>
          <cell r="C35">
            <v>4.8486222475192911</v>
          </cell>
          <cell r="D35">
            <v>11.927074630541092</v>
          </cell>
          <cell r="E35">
            <v>14.116618429460464</v>
          </cell>
          <cell r="F35">
            <v>19.784680208270252</v>
          </cell>
          <cell r="G35">
            <v>20.793898831939099</v>
          </cell>
          <cell r="H35">
            <v>21.854596966609659</v>
          </cell>
          <cell r="I35">
            <v>22.969401469105094</v>
          </cell>
          <cell r="J35">
            <v>24.141072149378019</v>
          </cell>
          <cell r="K35">
            <v>25.37250990770228</v>
          </cell>
          <cell r="L35">
            <v>26.666763398325184</v>
          </cell>
          <cell r="M35">
            <v>28.027036986483708</v>
          </cell>
        </row>
        <row r="36">
          <cell r="B36">
            <v>2.1349390887346629</v>
          </cell>
          <cell r="C36">
            <v>3.3906720050972945</v>
          </cell>
          <cell r="D36">
            <v>4.3181893192553273</v>
          </cell>
          <cell r="E36">
            <v>18.917502574406225</v>
          </cell>
          <cell r="F36">
            <v>19.882490223905616</v>
          </cell>
          <cell r="G36">
            <v>20.896697402802427</v>
          </cell>
          <cell r="H36">
            <v>21.962639493718346</v>
          </cell>
          <cell r="I36">
            <v>23.082955934088879</v>
          </cell>
          <cell r="J36">
            <v>24.260419809755163</v>
          </cell>
          <cell r="K36">
            <v>25.497947942381138</v>
          </cell>
          <cell r="L36">
            <v>26.798603849078496</v>
          </cell>
          <cell r="M36">
            <v>28.165891669152174</v>
          </cell>
        </row>
        <row r="37">
          <cell r="B37">
            <v>0.86248322578584768</v>
          </cell>
          <cell r="C37">
            <v>1.2875898419657066</v>
          </cell>
          <cell r="D37">
            <v>5.8107311977134435</v>
          </cell>
          <cell r="E37">
            <v>13.46065864095441</v>
          </cell>
          <cell r="F37">
            <v>14.147294756398502</v>
          </cell>
          <cell r="G37">
            <v>14.868949715903325</v>
          </cell>
          <cell r="H37">
            <v>15.627416304373563</v>
          </cell>
          <cell r="I37">
            <v>16.424572634750028</v>
          </cell>
          <cell r="J37">
            <v>17.262391900350806</v>
          </cell>
          <cell r="K37">
            <v>18.14294940703325</v>
          </cell>
          <cell r="L37">
            <v>19.068424990618141</v>
          </cell>
          <cell r="M37">
            <v>20.041118802160717</v>
          </cell>
        </row>
        <row r="38">
          <cell r="B38">
            <v>2.8396236857719668</v>
          </cell>
          <cell r="C38">
            <v>3.2944550659815519</v>
          </cell>
          <cell r="D38">
            <v>6.5878143994896607</v>
          </cell>
          <cell r="E38">
            <v>7.609199472488255</v>
          </cell>
          <cell r="F38">
            <v>14.801016810893413</v>
          </cell>
          <cell r="G38">
            <v>15.556019621470242</v>
          </cell>
          <cell r="H38">
            <v>16.349533380510753</v>
          </cell>
          <cell r="I38">
            <v>17.183524481277296</v>
          </cell>
          <cell r="J38">
            <v>18.060057608406442</v>
          </cell>
          <cell r="K38">
            <v>18.981303296725258</v>
          </cell>
          <cell r="L38">
            <v>19.949542563923217</v>
          </cell>
          <cell r="M38">
            <v>20.967176968738279</v>
          </cell>
        </row>
        <row r="39">
          <cell r="B39">
            <v>0.66996253241989467</v>
          </cell>
          <cell r="C39">
            <v>0.28121687364672332</v>
          </cell>
          <cell r="D39">
            <v>4.9962408969390845E-2</v>
          </cell>
          <cell r="E39">
            <v>0.31283405011127402</v>
          </cell>
          <cell r="F39">
            <v>0.16979101824725981</v>
          </cell>
          <cell r="G39">
            <v>0.66520081854595869</v>
          </cell>
          <cell r="H39">
            <v>0.3811962507516784</v>
          </cell>
          <cell r="I39">
            <v>0.4239974273826298</v>
          </cell>
          <cell r="J39">
            <v>0.31118468503089691</v>
          </cell>
          <cell r="K39">
            <v>0.29661401535374271</v>
          </cell>
          <cell r="L39">
            <v>0.42400414954697863</v>
          </cell>
          <cell r="M39">
            <v>0.42403880868182686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1.0195714546014703E-3</v>
          </cell>
          <cell r="H40">
            <v>0.22039274559633451</v>
          </cell>
          <cell r="I40">
            <v>0.24516057384128689</v>
          </cell>
          <cell r="J40">
            <v>0.17992656089943085</v>
          </cell>
          <cell r="K40">
            <v>0.17150776170579496</v>
          </cell>
          <cell r="L40">
            <v>0.24516164638793894</v>
          </cell>
          <cell r="M40">
            <v>0.24518016149293151</v>
          </cell>
        </row>
        <row r="41">
          <cell r="B41">
            <v>7.0500846829278457E-2</v>
          </cell>
          <cell r="C41">
            <v>0.1714815089239527</v>
          </cell>
          <cell r="D41">
            <v>8.2693746993192478E-3</v>
          </cell>
          <cell r="E41">
            <v>0.17104859864786204</v>
          </cell>
          <cell r="F41">
            <v>0.17126495245762388</v>
          </cell>
          <cell r="G41">
            <v>0</v>
          </cell>
          <cell r="H41">
            <v>0</v>
          </cell>
          <cell r="I41">
            <v>0</v>
          </cell>
          <cell r="J41">
            <v>3.2547379282394494E-3</v>
          </cell>
          <cell r="K41">
            <v>3.2342573102549809E-3</v>
          </cell>
          <cell r="L41">
            <v>0.17029554863804416</v>
          </cell>
          <cell r="M41">
            <v>0.16941665958940649</v>
          </cell>
        </row>
        <row r="42">
          <cell r="B42">
            <v>0.172469286618847</v>
          </cell>
          <cell r="C42">
            <v>0.36147996284479267</v>
          </cell>
          <cell r="D42">
            <v>1.1367643921637898</v>
          </cell>
          <cell r="E42">
            <v>1.6006013078949912</v>
          </cell>
          <cell r="F42">
            <v>1.5983854728160625</v>
          </cell>
          <cell r="G42">
            <v>0.94807110266548189</v>
          </cell>
          <cell r="H42">
            <v>0.86466544265804968</v>
          </cell>
          <cell r="I42">
            <v>0.17733434054696368</v>
          </cell>
          <cell r="J42">
            <v>1.9181049762139978E-2</v>
          </cell>
          <cell r="K42">
            <v>9.6792350896715063E-4</v>
          </cell>
          <cell r="L42">
            <v>8.009806052997569E-4</v>
          </cell>
          <cell r="M42">
            <v>1.1813251241371895E-3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2.5202908887235407</v>
          </cell>
          <cell r="H43">
            <v>3.6112587378673009</v>
          </cell>
          <cell r="I43">
            <v>4.2835067738549801</v>
          </cell>
          <cell r="J43">
            <v>4.2825689192512293</v>
          </cell>
          <cell r="K43">
            <v>4.2835090236067215</v>
          </cell>
          <cell r="L43">
            <v>4.2646633833012482</v>
          </cell>
          <cell r="M43">
            <v>4.28351084455399</v>
          </cell>
        </row>
        <row r="44">
          <cell r="B44">
            <v>0.2300414870771208</v>
          </cell>
          <cell r="C44">
            <v>0.23015750393546158</v>
          </cell>
          <cell r="D44">
            <v>0.33670587117891554</v>
          </cell>
          <cell r="E44">
            <v>0.33294541688682</v>
          </cell>
          <cell r="F44">
            <v>0.32918517349171339</v>
          </cell>
          <cell r="G44">
            <v>0.30952798329561043</v>
          </cell>
          <cell r="H44">
            <v>1.8438659575948922E-4</v>
          </cell>
          <cell r="I44">
            <v>9.0003273350239279E-5</v>
          </cell>
          <cell r="J44">
            <v>8.0869781707019279E-5</v>
          </cell>
          <cell r="K44">
            <v>5.9246836438656695E-5</v>
          </cell>
          <cell r="L44">
            <v>9.3303520063948541E-5</v>
          </cell>
          <cell r="M44">
            <v>4.1034891059683715E-5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1.6197684729420087E-2</v>
          </cell>
          <cell r="H45">
            <v>0.5646008325358689</v>
          </cell>
          <cell r="I45">
            <v>0.59284236817070357</v>
          </cell>
          <cell r="J45">
            <v>0.59284543879711737</v>
          </cell>
          <cell r="K45">
            <v>0.59288891164703494</v>
          </cell>
          <cell r="L45">
            <v>0.5928484150252703</v>
          </cell>
          <cell r="M45">
            <v>0.59292059639892447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6.0919944362144316E-3</v>
          </cell>
          <cell r="F46">
            <v>1.0328445883491184</v>
          </cell>
          <cell r="G46">
            <v>1.9366024005838325</v>
          </cell>
          <cell r="H46">
            <v>1.9366011714643188</v>
          </cell>
          <cell r="I46">
            <v>1.9366013072101214</v>
          </cell>
          <cell r="J46">
            <v>1.9366023652564373</v>
          </cell>
          <cell r="K46">
            <v>1.9366019997967348</v>
          </cell>
          <cell r="L46">
            <v>1.9366032488764895</v>
          </cell>
          <cell r="M46">
            <v>1.9366086115325518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2.4498226290641347E-4</v>
          </cell>
          <cell r="F47">
            <v>3.4847323659417402E-4</v>
          </cell>
          <cell r="G47">
            <v>3.757186413284333E-3</v>
          </cell>
          <cell r="H47">
            <v>2.9642436292267441E-3</v>
          </cell>
          <cell r="I47">
            <v>8.2705639168082065E-4</v>
          </cell>
          <cell r="J47">
            <v>1.2309628071988676E-3</v>
          </cell>
          <cell r="K47">
            <v>8.4589266570316295E-4</v>
          </cell>
          <cell r="L47">
            <v>8.1008816352820252E-4</v>
          </cell>
          <cell r="M47">
            <v>7.6393681652536446E-4</v>
          </cell>
        </row>
        <row r="48">
          <cell r="B48">
            <v>1.3781486383652571E-2</v>
          </cell>
          <cell r="C48">
            <v>2.172532852287256E-3</v>
          </cell>
          <cell r="D48">
            <v>6.60617895433048E-3</v>
          </cell>
          <cell r="E48">
            <v>5.2231571288394703E-3</v>
          </cell>
          <cell r="F48">
            <v>5.4439221347284978E-3</v>
          </cell>
          <cell r="G48">
            <v>2.4197737902895569E-3</v>
          </cell>
          <cell r="H48">
            <v>0</v>
          </cell>
          <cell r="I48">
            <v>0</v>
          </cell>
          <cell r="J48">
            <v>1.7225930078537091E-3</v>
          </cell>
          <cell r="K48">
            <v>2.8886867564931187E-3</v>
          </cell>
          <cell r="L48">
            <v>4.0082526796499443E-3</v>
          </cell>
          <cell r="M48">
            <v>4.5178552872549571E-3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6.8251558780276791E-4</v>
          </cell>
          <cell r="K49">
            <v>1.1969677216802396E-3</v>
          </cell>
          <cell r="L49">
            <v>1.1965417867608945E-3</v>
          </cell>
          <cell r="M49">
            <v>2.1862624131499509E-3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4.2395524388359832E-4</v>
          </cell>
          <cell r="F50">
            <v>6.6631474231917454E-4</v>
          </cell>
          <cell r="G50">
            <v>3.0176753876418718E-3</v>
          </cell>
          <cell r="H50">
            <v>4.4663913914645787E-3</v>
          </cell>
          <cell r="I50">
            <v>5.8768476281146585E-3</v>
          </cell>
          <cell r="J50">
            <v>3.8200184785311354E-3</v>
          </cell>
          <cell r="K50">
            <v>2.5163108924329486E-3</v>
          </cell>
          <cell r="L50">
            <v>3.3565016876123022E-3</v>
          </cell>
          <cell r="M50">
            <v>4.2550669176424707E-3</v>
          </cell>
        </row>
        <row r="51">
          <cell r="B51">
            <v>2.775687404325124E-2</v>
          </cell>
          <cell r="C51">
            <v>5.2349718920531037E-2</v>
          </cell>
          <cell r="D51">
            <v>0.21326060473401742</v>
          </cell>
          <cell r="E51">
            <v>0.21212027469109401</v>
          </cell>
          <cell r="F51">
            <v>0.21325630647309343</v>
          </cell>
          <cell r="G51">
            <v>0.10861265458629639</v>
          </cell>
          <cell r="H51">
            <v>0</v>
          </cell>
          <cell r="I51">
            <v>0</v>
          </cell>
          <cell r="J51">
            <v>1.0207473526640137E-3</v>
          </cell>
          <cell r="K51">
            <v>4.7484616366764891E-3</v>
          </cell>
          <cell r="L51">
            <v>2.923150884331047E-3</v>
          </cell>
          <cell r="M51">
            <v>4.4535145334935102E-3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1.2105804649239333E-3</v>
          </cell>
          <cell r="K52">
            <v>2.6524864348796244E-3</v>
          </cell>
          <cell r="L52">
            <v>2.1148240156094451E-3</v>
          </cell>
          <cell r="M52">
            <v>4.1431947804844056E-3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6.7128226344670818E-4</v>
          </cell>
          <cell r="F53">
            <v>8.847684767518849E-4</v>
          </cell>
          <cell r="G53">
            <v>0.11714564939550286</v>
          </cell>
          <cell r="H53">
            <v>0.19555261095850393</v>
          </cell>
          <cell r="I53">
            <v>0.19451335366966477</v>
          </cell>
          <cell r="J53">
            <v>0.19327792535125612</v>
          </cell>
          <cell r="K53">
            <v>0.19023645925880717</v>
          </cell>
          <cell r="L53">
            <v>0.19009997735685696</v>
          </cell>
          <cell r="M53">
            <v>0.18783586037830163</v>
          </cell>
        </row>
        <row r="54">
          <cell r="B54">
            <v>0.95936507404183247</v>
          </cell>
          <cell r="C54">
            <v>1.1059509070722671</v>
          </cell>
          <cell r="D54">
            <v>1.1061679855205033</v>
          </cell>
          <cell r="E54">
            <v>1.1061684448682672</v>
          </cell>
          <cell r="F54">
            <v>1.1062009963827424</v>
          </cell>
          <cell r="G54">
            <v>1.7073101511090856</v>
          </cell>
          <cell r="H54">
            <v>1.7073100691230496</v>
          </cell>
          <cell r="I54">
            <v>2.4742942264345618</v>
          </cell>
          <cell r="J54">
            <v>3.7718787441836104</v>
          </cell>
          <cell r="K54">
            <v>4.3099345194978183</v>
          </cell>
          <cell r="L54">
            <v>5.2089916828042151</v>
          </cell>
          <cell r="M54">
            <v>5.4100558184953425</v>
          </cell>
        </row>
        <row r="55">
          <cell r="B55">
            <v>0.59440022280124449</v>
          </cell>
          <cell r="C55">
            <v>0.62587237744428026</v>
          </cell>
          <cell r="D55">
            <v>0.75110850054177902</v>
          </cell>
          <cell r="E55">
            <v>1.3538655552253236</v>
          </cell>
          <cell r="F55">
            <v>1.427531439658938</v>
          </cell>
          <cell r="G55">
            <v>0.97754766982263752</v>
          </cell>
          <cell r="H55">
            <v>0</v>
          </cell>
          <cell r="I55">
            <v>0</v>
          </cell>
          <cell r="J55">
            <v>1.2797116904718576E-3</v>
          </cell>
          <cell r="K55">
            <v>1.4738267894102198E-3</v>
          </cell>
          <cell r="L55">
            <v>1.020425595788479E-3</v>
          </cell>
          <cell r="M55">
            <v>1.9531415494525692E-3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5.2064525781287643E-4</v>
          </cell>
          <cell r="F56">
            <v>4.2192999609117762E-4</v>
          </cell>
          <cell r="G56">
            <v>9.0167804433126005E-3</v>
          </cell>
          <cell r="H56">
            <v>1.2875143976518134E-2</v>
          </cell>
          <cell r="I56">
            <v>1.5175198623578036E-2</v>
          </cell>
          <cell r="J56">
            <v>7.2960637937524659E-3</v>
          </cell>
          <cell r="K56">
            <v>1.6515809647267203E-3</v>
          </cell>
          <cell r="L56">
            <v>1.3180909601886637E-3</v>
          </cell>
          <cell r="M56">
            <v>2.4261077837147396E-3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9.5924879997334094E-4</v>
          </cell>
          <cell r="F57">
            <v>3.4479305259896577E-3</v>
          </cell>
          <cell r="G57">
            <v>8.4109795058512904E-3</v>
          </cell>
          <cell r="H57">
            <v>6.7100791951471873E-3</v>
          </cell>
          <cell r="I57">
            <v>7.7295678631875541E-3</v>
          </cell>
          <cell r="J57">
            <v>7.2829485788813552E-3</v>
          </cell>
          <cell r="K57">
            <v>1.1151833756566636E-2</v>
          </cell>
          <cell r="L57">
            <v>7.6151606953355194E-3</v>
          </cell>
          <cell r="M57">
            <v>1.7353800455570775E-2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5.9258634487466472E-4</v>
          </cell>
          <cell r="K58">
            <v>1.0499056172745701E-3</v>
          </cell>
          <cell r="L58">
            <v>8.481832055837259E-4</v>
          </cell>
          <cell r="M58">
            <v>1.7894559656299036E-3</v>
          </cell>
        </row>
        <row r="70">
          <cell r="B70">
            <v>9.4512892366168985E-2</v>
          </cell>
          <cell r="C70">
            <v>7.724020386565192E-3</v>
          </cell>
          <cell r="D70">
            <v>8.3310487161257732E-2</v>
          </cell>
          <cell r="E70">
            <v>4.7824934396058671E-2</v>
          </cell>
          <cell r="F70">
            <v>3.8482800041286368E-2</v>
          </cell>
          <cell r="G70">
            <v>2.270378037006876E-2</v>
          </cell>
          <cell r="H70">
            <v>2.0004075431543238E-2</v>
          </cell>
          <cell r="I70">
            <v>9.4438348613426065E-2</v>
          </cell>
          <cell r="J70">
            <v>9.4463750708387528E-2</v>
          </cell>
          <cell r="K70">
            <v>9.4459136918301198E-2</v>
          </cell>
          <cell r="L70">
            <v>9.4448916587984169E-2</v>
          </cell>
          <cell r="M70">
            <v>9.4450767954105661E-2</v>
          </cell>
        </row>
        <row r="71">
          <cell r="B71">
            <v>1.9977665574102636E-3</v>
          </cell>
          <cell r="C71">
            <v>1.5967001788873478E-3</v>
          </cell>
          <cell r="D71">
            <v>1.9765757650932816E-3</v>
          </cell>
          <cell r="E71">
            <v>2.0104453121174305E-3</v>
          </cell>
          <cell r="F71">
            <v>0.28800950678816545</v>
          </cell>
          <cell r="G71">
            <v>0.38006924354255039</v>
          </cell>
          <cell r="H71">
            <v>0.43292488238689553</v>
          </cell>
          <cell r="I71">
            <v>1.2055300028682547</v>
          </cell>
          <cell r="J71">
            <v>1.2199832373546338</v>
          </cell>
          <cell r="K71">
            <v>1.2414748002242952</v>
          </cell>
          <cell r="L71">
            <v>1.2418419994649965</v>
          </cell>
          <cell r="M71">
            <v>1.3326534970229567</v>
          </cell>
        </row>
        <row r="72">
          <cell r="B72">
            <v>1.8127866347316638E-3</v>
          </cell>
          <cell r="C72">
            <v>1.4558493127154889E-3</v>
          </cell>
          <cell r="D72">
            <v>1.7799877137700758E-3</v>
          </cell>
          <cell r="E72">
            <v>1.8866090373693294E-3</v>
          </cell>
          <cell r="F72">
            <v>1.8461908257113767E-2</v>
          </cell>
          <cell r="G72">
            <v>9.6998555559080421E-2</v>
          </cell>
          <cell r="H72">
            <v>0.46192944953081677</v>
          </cell>
          <cell r="I72">
            <v>0.95823966680954509</v>
          </cell>
          <cell r="J72">
            <v>1.4690551276548798</v>
          </cell>
          <cell r="K72">
            <v>1.5479274641055216</v>
          </cell>
          <cell r="L72">
            <v>1.2022395273461417</v>
          </cell>
          <cell r="M72">
            <v>1.6599995914376156</v>
          </cell>
        </row>
        <row r="73">
          <cell r="B73">
            <v>5.8539950003787017E-4</v>
          </cell>
          <cell r="C73">
            <v>5.8481661567136225E-4</v>
          </cell>
          <cell r="D73">
            <v>5.8686531361179181E-4</v>
          </cell>
          <cell r="E73">
            <v>4.8641716733144484E-2</v>
          </cell>
          <cell r="F73">
            <v>0.13932032944279091</v>
          </cell>
          <cell r="G73">
            <v>0.17247413038416987</v>
          </cell>
          <cell r="H73">
            <v>0.18280116480130043</v>
          </cell>
          <cell r="I73">
            <v>0.2620293955199921</v>
          </cell>
          <cell r="J73">
            <v>0.31350455518835196</v>
          </cell>
          <cell r="K73">
            <v>0.28028614660864226</v>
          </cell>
          <cell r="L73">
            <v>0.3299056906007567</v>
          </cell>
          <cell r="M73">
            <v>0.29964697577227856</v>
          </cell>
        </row>
        <row r="74">
          <cell r="B74">
            <v>1.1726961927456137E-3</v>
          </cell>
          <cell r="C74">
            <v>1.1714557917775958E-3</v>
          </cell>
          <cell r="D74">
            <v>1.1756412309038644E-3</v>
          </cell>
          <cell r="E74">
            <v>4.8624101336250239E-2</v>
          </cell>
          <cell r="F74">
            <v>6.788620223730002E-2</v>
          </cell>
          <cell r="G74">
            <v>5.0221805874245656E-2</v>
          </cell>
          <cell r="H74">
            <v>6.0345846873546868E-2</v>
          </cell>
          <cell r="I74">
            <v>0.10501027907516788</v>
          </cell>
          <cell r="J74">
            <v>8.6428244513230723E-2</v>
          </cell>
          <cell r="K74">
            <v>0.11556424119594685</v>
          </cell>
          <cell r="L74">
            <v>0.11596185189131869</v>
          </cell>
          <cell r="M74">
            <v>0.14796371890619808</v>
          </cell>
        </row>
        <row r="75">
          <cell r="B75">
            <v>1.1724264028275082E-3</v>
          </cell>
          <cell r="C75">
            <v>1.1711789941166611E-3</v>
          </cell>
          <cell r="D75">
            <v>1.1752597500111423E-3</v>
          </cell>
          <cell r="E75">
            <v>5.4320120760775942E-2</v>
          </cell>
          <cell r="F75">
            <v>8.9753074354735105E-2</v>
          </cell>
          <cell r="G75">
            <v>6.3915152429455224E-2</v>
          </cell>
          <cell r="H75">
            <v>0.13945215534470268</v>
          </cell>
          <cell r="I75">
            <v>0.12079378964612117</v>
          </cell>
          <cell r="J75">
            <v>0.11011380554179366</v>
          </cell>
          <cell r="K75">
            <v>0.13964360651552687</v>
          </cell>
          <cell r="L75">
            <v>0.12718445097084491</v>
          </cell>
          <cell r="M75">
            <v>0.15057900140192571</v>
          </cell>
        </row>
        <row r="76">
          <cell r="B76">
            <v>5.8760523278768718E-4</v>
          </cell>
          <cell r="C76">
            <v>5.8702854969046195E-4</v>
          </cell>
          <cell r="D76">
            <v>5.8901818709118983E-4</v>
          </cell>
          <cell r="E76">
            <v>3.8922842871273733E-2</v>
          </cell>
          <cell r="F76">
            <v>6.6106653850696334E-2</v>
          </cell>
          <cell r="G76">
            <v>4.3756456936778217E-2</v>
          </cell>
          <cell r="H76">
            <v>0.10369765552802675</v>
          </cell>
          <cell r="I76">
            <v>8.1400316221019384E-2</v>
          </cell>
          <cell r="J76">
            <v>7.4948768972423169E-2</v>
          </cell>
          <cell r="K76">
            <v>9.3357219577919481E-2</v>
          </cell>
          <cell r="L76">
            <v>8.4407359709863197E-2</v>
          </cell>
          <cell r="M76">
            <v>0.10028473595335156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1.8547041566103421E-4</v>
          </cell>
          <cell r="H90">
            <v>1.8568579711850995E-4</v>
          </cell>
          <cell r="I90">
            <v>1.8666816049457772E-4</v>
          </cell>
          <cell r="J90">
            <v>1.8757852398304398E-4</v>
          </cell>
          <cell r="K90">
            <v>2.1682482720275029E-4</v>
          </cell>
          <cell r="L90">
            <v>2.2098237367951595E-4</v>
          </cell>
          <cell r="M90">
            <v>3.2335006222566741E-4</v>
          </cell>
        </row>
        <row r="91">
          <cell r="B91">
            <v>1.8035508649203973</v>
          </cell>
          <cell r="C91">
            <v>3.2587703306087497E-4</v>
          </cell>
          <cell r="D91">
            <v>2.1015144856970725E-3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0.77274046454415335</v>
          </cell>
          <cell r="C92">
            <v>0.24899969532732724</v>
          </cell>
          <cell r="D92">
            <v>0.21322321124551313</v>
          </cell>
          <cell r="E92">
            <v>2.8039807194028218E-3</v>
          </cell>
          <cell r="F92">
            <v>7.7382118295777451E-3</v>
          </cell>
          <cell r="G92">
            <v>1.3752767970775763</v>
          </cell>
          <cell r="H92">
            <v>1.2572407269265919</v>
          </cell>
          <cell r="I92">
            <v>3.5349348887366858</v>
          </cell>
          <cell r="J92">
            <v>3.9598599712378721</v>
          </cell>
          <cell r="K92">
            <v>3.8967470307665764</v>
          </cell>
          <cell r="L92">
            <v>4.0111552974123121</v>
          </cell>
          <cell r="M92">
            <v>4.0898255120943672</v>
          </cell>
        </row>
        <row r="93">
          <cell r="B93">
            <v>14.461260752533063</v>
          </cell>
          <cell r="C93">
            <v>13.051647806852502</v>
          </cell>
          <cell r="D93">
            <v>13.077962907892175</v>
          </cell>
          <cell r="E93">
            <v>12.779633928764319</v>
          </cell>
          <cell r="F93">
            <v>12.34294655300365</v>
          </cell>
          <cell r="G93">
            <v>12.099027691179286</v>
          </cell>
          <cell r="H93">
            <v>10.886516123798446</v>
          </cell>
          <cell r="I93">
            <v>10.757712271007446</v>
          </cell>
          <cell r="J93">
            <v>10.757712425580459</v>
          </cell>
          <cell r="K93">
            <v>10.757711663856098</v>
          </cell>
          <cell r="L93">
            <v>10.757710806440191</v>
          </cell>
          <cell r="M93">
            <v>10.757712704346492</v>
          </cell>
        </row>
        <row r="94">
          <cell r="B94">
            <v>9.2600400944419202E-3</v>
          </cell>
          <cell r="C94">
            <v>9.5974178086748378E-5</v>
          </cell>
          <cell r="D94">
            <v>3.183344902679631E-3</v>
          </cell>
          <cell r="E94">
            <v>1.0838335901829058E-3</v>
          </cell>
          <cell r="F94">
            <v>4.2920965535976445E-4</v>
          </cell>
          <cell r="G94">
            <v>2.0089309483136103E-3</v>
          </cell>
          <cell r="H94">
            <v>1.8151854672858684E-3</v>
          </cell>
          <cell r="I94">
            <v>7.6176387154136973E-6</v>
          </cell>
          <cell r="J94">
            <v>2.1866707983381477E-4</v>
          </cell>
          <cell r="K94">
            <v>2.1955365306501999E-4</v>
          </cell>
          <cell r="L94">
            <v>2.2064093362133419E-4</v>
          </cell>
          <cell r="M94">
            <v>2.2827549495868445E-4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0.27559683126086598</v>
          </cell>
          <cell r="H96">
            <v>0.28108897039202513</v>
          </cell>
          <cell r="I96">
            <v>0.2865369997562342</v>
          </cell>
          <cell r="J96">
            <v>0.28654143555342165</v>
          </cell>
          <cell r="K96">
            <v>1.3877431010888075</v>
          </cell>
          <cell r="L96">
            <v>1.3877454877654929</v>
          </cell>
          <cell r="M96">
            <v>1.3877652171898887</v>
          </cell>
        </row>
        <row r="97">
          <cell r="B97">
            <v>1.7328997941729172</v>
          </cell>
          <cell r="C97">
            <v>1.9133205325928437</v>
          </cell>
          <cell r="D97">
            <v>1.9855211441088936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0.9017752864499502</v>
          </cell>
          <cell r="C98">
            <v>0.90177411237945182</v>
          </cell>
          <cell r="D98">
            <v>0.9017743435188037</v>
          </cell>
          <cell r="E98">
            <v>0.9017744302815327</v>
          </cell>
          <cell r="F98">
            <v>0.90177534710477403</v>
          </cell>
          <cell r="G98">
            <v>0.90177546261362929</v>
          </cell>
          <cell r="H98">
            <v>0.90177282310250839</v>
          </cell>
          <cell r="I98">
            <v>0.90177294263207763</v>
          </cell>
          <cell r="J98">
            <v>0.90177253382123335</v>
          </cell>
          <cell r="K98">
            <v>5.5715354138963162</v>
          </cell>
          <cell r="L98">
            <v>7.7077614903885046</v>
          </cell>
          <cell r="M98">
            <v>9.3496058086892049</v>
          </cell>
        </row>
        <row r="99">
          <cell r="B99">
            <v>2.9000135089249923</v>
          </cell>
          <cell r="C99">
            <v>7.6037264647205038</v>
          </cell>
          <cell r="D99">
            <v>7.6031342004778519</v>
          </cell>
          <cell r="E99">
            <v>2.3004723353597516</v>
          </cell>
          <cell r="F99">
            <v>1.7125894655635245</v>
          </cell>
          <cell r="G99">
            <v>0</v>
          </cell>
          <cell r="H99">
            <v>8.6905151362335786</v>
          </cell>
          <cell r="I99">
            <v>9.3353894285722276</v>
          </cell>
          <cell r="J99">
            <v>9.3353810488328826</v>
          </cell>
          <cell r="K99">
            <v>9.3354221336717451</v>
          </cell>
          <cell r="L99">
            <v>9.3353951608585568</v>
          </cell>
          <cell r="M99">
            <v>9.3354415987884991</v>
          </cell>
        </row>
        <row r="100">
          <cell r="B100">
            <v>0.18406617690373006</v>
          </cell>
          <cell r="C100">
            <v>0.18585521720757461</v>
          </cell>
          <cell r="D100">
            <v>5.263562834633799E-2</v>
          </cell>
          <cell r="E100">
            <v>5.3026370056977086E-2</v>
          </cell>
          <cell r="F100">
            <v>3.8660209315920328E-4</v>
          </cell>
          <cell r="G100">
            <v>7.9766945391457659E-5</v>
          </cell>
          <cell r="H100">
            <v>1.1824609689217621E-4</v>
          </cell>
          <cell r="I100">
            <v>4.3400146878006683E-5</v>
          </cell>
          <cell r="J100">
            <v>1.0496614675074064E-6</v>
          </cell>
          <cell r="K100">
            <v>4.0366001675579505E-8</v>
          </cell>
          <cell r="L100">
            <v>8.9192030031049362E-7</v>
          </cell>
          <cell r="M100">
            <v>1.533475964598067E-7</v>
          </cell>
        </row>
        <row r="101">
          <cell r="B101">
            <v>1.7423404116627113</v>
          </cell>
          <cell r="C101">
            <v>1.5724620241049339</v>
          </cell>
          <cell r="D101">
            <v>1.3481998830144037</v>
          </cell>
          <cell r="E101">
            <v>3.605365871634123</v>
          </cell>
          <cell r="F101">
            <v>4.0514549915529292</v>
          </cell>
          <cell r="G101">
            <v>3.1349388261548188</v>
          </cell>
          <cell r="H101">
            <v>2.4257550333073472</v>
          </cell>
          <cell r="I101">
            <v>1.8770052829219241</v>
          </cell>
          <cell r="J101">
            <v>1.4523887508975117</v>
          </cell>
          <cell r="K101">
            <v>1.1238320227631531</v>
          </cell>
          <cell r="L101">
            <v>0.86960002662233993</v>
          </cell>
          <cell r="M101">
            <v>0.6728926130540227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2.8219610419864824E-5</v>
          </cell>
          <cell r="F102">
            <v>4.5818488517095924E-5</v>
          </cell>
          <cell r="G102">
            <v>4.6021348825849782E-5</v>
          </cell>
          <cell r="H102">
            <v>4.6213357261218154E-5</v>
          </cell>
          <cell r="I102">
            <v>4.7108629421565172E-5</v>
          </cell>
          <cell r="J102">
            <v>4.7505794266912894E-5</v>
          </cell>
          <cell r="K102">
            <v>5.6383061916252465E-5</v>
          </cell>
          <cell r="L102">
            <v>5.8381605032351838E-5</v>
          </cell>
          <cell r="M102">
            <v>1.0603360828813756E-4</v>
          </cell>
        </row>
        <row r="103">
          <cell r="F103">
            <v>0.27633342077127776</v>
          </cell>
          <cell r="G103">
            <v>0.75456660806247788</v>
          </cell>
          <cell r="H103">
            <v>0.6731393610766454</v>
          </cell>
          <cell r="I103">
            <v>0.73959568556327837</v>
          </cell>
          <cell r="J103">
            <v>0.54280716655457451</v>
          </cell>
          <cell r="K103">
            <v>0.51739775359212214</v>
          </cell>
          <cell r="L103">
            <v>0.73960430077017447</v>
          </cell>
          <cell r="M103">
            <v>0.73966307229841899</v>
          </cell>
        </row>
        <row r="104">
          <cell r="B104">
            <v>0.92932934456776151</v>
          </cell>
          <cell r="C104">
            <v>2.0724069133768506</v>
          </cell>
          <cell r="D104">
            <v>8.6336767317638799E-2</v>
          </cell>
          <cell r="E104">
            <v>1.3169491854668647</v>
          </cell>
          <cell r="F104">
            <v>0.84913069538756314</v>
          </cell>
          <cell r="G104">
            <v>0</v>
          </cell>
          <cell r="H104">
            <v>0</v>
          </cell>
          <cell r="I104">
            <v>0</v>
          </cell>
          <cell r="J104">
            <v>7.2148425405644456E-3</v>
          </cell>
          <cell r="K104">
            <v>7.1694427458192768E-3</v>
          </cell>
          <cell r="L104">
            <v>0.37749754231276217</v>
          </cell>
          <cell r="M104">
            <v>0.37554929141319482</v>
          </cell>
        </row>
        <row r="105">
          <cell r="B105">
            <v>0.659596415258351</v>
          </cell>
          <cell r="C105">
            <v>1.2588971812636287</v>
          </cell>
          <cell r="D105">
            <v>3.3760838914727569</v>
          </cell>
          <cell r="E105">
            <v>3.3858873820855631</v>
          </cell>
          <cell r="F105">
            <v>3.3812000386493692</v>
          </cell>
          <cell r="G105">
            <v>7.3369195971691035</v>
          </cell>
          <cell r="H105">
            <v>9.4683011511113424</v>
          </cell>
          <cell r="I105">
            <v>9.436394665081048</v>
          </cell>
          <cell r="J105">
            <v>9.0998557036821488</v>
          </cell>
          <cell r="K105">
            <v>9.0633166188985932</v>
          </cell>
          <cell r="L105">
            <v>9.0230976928792455</v>
          </cell>
          <cell r="M105">
            <v>9.063771897396057</v>
          </cell>
        </row>
        <row r="106">
          <cell r="B106">
            <v>1.9347920404754055</v>
          </cell>
          <cell r="C106">
            <v>1.8587667048080769</v>
          </cell>
          <cell r="D106">
            <v>2.5502864954355431</v>
          </cell>
          <cell r="E106">
            <v>2.2433298085411311</v>
          </cell>
          <cell r="F106">
            <v>1.9426648227390209</v>
          </cell>
          <cell r="G106">
            <v>1.6498131899637118</v>
          </cell>
          <cell r="H106">
            <v>2.3882751274711382</v>
          </cell>
          <cell r="I106">
            <v>2.0113732326317568</v>
          </cell>
          <cell r="J106">
            <v>2.011352665893591</v>
          </cell>
          <cell r="K106">
            <v>2.0114267861735131</v>
          </cell>
          <cell r="L106">
            <v>2.0114049403107863</v>
          </cell>
          <cell r="M106">
            <v>2.0114724892649423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1.2249113145320676E-4</v>
          </cell>
          <cell r="F107">
            <v>1.6544486232796793E-4</v>
          </cell>
          <cell r="G107">
            <v>1.6890104059718576E-3</v>
          </cell>
          <cell r="H107">
            <v>1.2643240974490378E-3</v>
          </cell>
          <cell r="I107">
            <v>3.3372450892384017E-4</v>
          </cell>
          <cell r="J107">
            <v>4.9670429062410556E-4</v>
          </cell>
          <cell r="K107">
            <v>3.4132511072232943E-4</v>
          </cell>
          <cell r="L107">
            <v>3.2687768002015254E-4</v>
          </cell>
          <cell r="M107">
            <v>3.0825520666812999E-4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4.5536120028269516E-3</v>
          </cell>
          <cell r="F108">
            <v>0.69586600043319391</v>
          </cell>
          <cell r="G108">
            <v>1.1619614403502998</v>
          </cell>
          <cell r="H108">
            <v>1.0651306443053761</v>
          </cell>
          <cell r="I108">
            <v>0.96830065360506101</v>
          </cell>
          <cell r="J108">
            <v>0.96830118262821907</v>
          </cell>
          <cell r="K108">
            <v>0.96830099989836771</v>
          </cell>
          <cell r="L108">
            <v>0.96830162443824497</v>
          </cell>
          <cell r="M108">
            <v>0.96830430576627613</v>
          </cell>
        </row>
        <row r="109">
          <cell r="B109">
            <v>3.3177652405089554E-2</v>
          </cell>
          <cell r="C109">
            <v>5.1772952204771515E-3</v>
          </cell>
          <cell r="D109">
            <v>1.5501800879606205E-2</v>
          </cell>
          <cell r="E109">
            <v>1.1938644865918821E-2</v>
          </cell>
          <cell r="F109">
            <v>1.233409927266808E-2</v>
          </cell>
          <cell r="G109">
            <v>5.4338779852116407E-3</v>
          </cell>
          <cell r="H109">
            <v>0</v>
          </cell>
          <cell r="I109">
            <v>0</v>
          </cell>
          <cell r="J109">
            <v>5.1072159857704956E-3</v>
          </cell>
          <cell r="K109">
            <v>8.6693583971213985E-3</v>
          </cell>
          <cell r="L109">
            <v>1.1100666981037188E-2</v>
          </cell>
          <cell r="M109">
            <v>1.4187175967577913E-2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1.144495934436749E-3</v>
          </cell>
          <cell r="F110">
            <v>1.7615973370341536E-3</v>
          </cell>
          <cell r="G110">
            <v>7.8097904745277101E-3</v>
          </cell>
          <cell r="H110">
            <v>1.132974282938968E-2</v>
          </cell>
          <cell r="I110">
            <v>1.4605825835883671E-2</v>
          </cell>
          <cell r="J110">
            <v>9.4939546025259933E-3</v>
          </cell>
          <cell r="K110">
            <v>6.2538287479138284E-3</v>
          </cell>
          <cell r="L110">
            <v>8.341968716796962E-3</v>
          </cell>
          <cell r="M110">
            <v>1.0575187626406803E-2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6.0299416024994182E-2</v>
          </cell>
          <cell r="C112">
            <v>0.11261808497892638</v>
          </cell>
          <cell r="D112">
            <v>0.45201443118336609</v>
          </cell>
          <cell r="E112">
            <v>0.43838190102826113</v>
          </cell>
          <cell r="F112">
            <v>0.43536915900736489</v>
          </cell>
          <cell r="G112">
            <v>0.21900584449367957</v>
          </cell>
          <cell r="H112">
            <v>0</v>
          </cell>
          <cell r="I112">
            <v>0</v>
          </cell>
          <cell r="J112">
            <v>4.4297283012189916E-3</v>
          </cell>
          <cell r="K112">
            <v>1.4648719961283944E-2</v>
          </cell>
          <cell r="L112">
            <v>9.9816546100638497E-3</v>
          </cell>
          <cell r="M112">
            <v>1.704975686881087E-2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1.7856769569518376E-3</v>
          </cell>
          <cell r="F113">
            <v>2.3535713174680688E-3</v>
          </cell>
          <cell r="G113">
            <v>0.31161896883532836</v>
          </cell>
          <cell r="H113">
            <v>0.52018921141671082</v>
          </cell>
          <cell r="I113">
            <v>0.51742468463851743</v>
          </cell>
          <cell r="J113">
            <v>0.51413832359447487</v>
          </cell>
          <cell r="K113">
            <v>0.50604772413672916</v>
          </cell>
          <cell r="L113">
            <v>0.50568466883104835</v>
          </cell>
          <cell r="M113">
            <v>0.49966189460237898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1.4243090576975197</v>
          </cell>
          <cell r="C115">
            <v>1.5783341046528998</v>
          </cell>
          <cell r="D115">
            <v>1.483222581534684</v>
          </cell>
          <cell r="E115">
            <v>1.3241875948048387</v>
          </cell>
          <cell r="F115">
            <v>1.1651862793904699</v>
          </cell>
          <cell r="G115">
            <v>1.552885306895194</v>
          </cell>
          <cell r="H115">
            <v>1.5528852323247304</v>
          </cell>
          <cell r="I115">
            <v>2.2504962830976245</v>
          </cell>
          <cell r="J115">
            <v>3.4307153140441806</v>
          </cell>
          <cell r="K115">
            <v>3.9201043727531455</v>
          </cell>
          <cell r="L115">
            <v>4.7378425312537802</v>
          </cell>
          <cell r="M115">
            <v>4.9207205759110417</v>
          </cell>
        </row>
        <row r="116">
          <cell r="B116">
            <v>0.69257899477588347</v>
          </cell>
          <cell r="C116">
            <v>0.75020540169670935</v>
          </cell>
          <cell r="D116">
            <v>0.93804410537259419</v>
          </cell>
          <cell r="E116">
            <v>1.804142852348926</v>
          </cell>
          <cell r="F116">
            <v>2.02180308449686</v>
          </cell>
          <cell r="G116">
            <v>1.4663215047339553</v>
          </cell>
          <cell r="H116">
            <v>0</v>
          </cell>
          <cell r="I116">
            <v>0</v>
          </cell>
          <cell r="J116">
            <v>1.9195675357077868E-3</v>
          </cell>
          <cell r="K116">
            <v>2.210740184115332E-3</v>
          </cell>
          <cell r="L116">
            <v>1.5306383936827201E-3</v>
          </cell>
          <cell r="M116">
            <v>2.9297123241788544E-3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8.320788071590619E-4</v>
          </cell>
          <cell r="F117">
            <v>6.5978253862784201E-4</v>
          </cell>
          <cell r="G117">
            <v>1.3789198647456929E-2</v>
          </cell>
          <cell r="H117">
            <v>1.9299054830555516E-2</v>
          </cell>
          <cell r="I117">
            <v>2.2286236894848269E-2</v>
          </cell>
          <cell r="J117">
            <v>1.0714970534544109E-2</v>
          </cell>
          <cell r="K117">
            <v>2.4255052961042025E-3</v>
          </cell>
          <cell r="L117">
            <v>1.9357431896859379E-3</v>
          </cell>
          <cell r="M117">
            <v>3.5629723301475683E-3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1.7204119689909618E-4</v>
          </cell>
          <cell r="K118">
            <v>3.0481130824100411E-4</v>
          </cell>
          <cell r="L118">
            <v>2.4624673710495253E-4</v>
          </cell>
          <cell r="M118">
            <v>5.1951947389255234E-4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7.2196093892730332E-4</v>
          </cell>
          <cell r="F119">
            <v>2.3829703079719924E-3</v>
          </cell>
          <cell r="G119">
            <v>5.2958019110915626E-3</v>
          </cell>
          <cell r="H119">
            <v>4.0087590682763418E-3</v>
          </cell>
          <cell r="I119">
            <v>4.3688861835407961E-3</v>
          </cell>
          <cell r="J119">
            <v>4.1164491967590287E-3</v>
          </cell>
          <cell r="K119">
            <v>6.3032103841463606E-3</v>
          </cell>
          <cell r="L119">
            <v>4.3042212625809487E-3</v>
          </cell>
          <cell r="M119">
            <v>9.8086698227139325E-3</v>
          </cell>
        </row>
        <row r="123">
          <cell r="B123">
            <v>0</v>
          </cell>
          <cell r="C123">
            <v>3.7429004882811587</v>
          </cell>
          <cell r="D123">
            <v>3.8563148940244645</v>
          </cell>
          <cell r="E123">
            <v>4.4178070101379801</v>
          </cell>
          <cell r="F123">
            <v>4.7268563835131738</v>
          </cell>
          <cell r="G123">
            <v>4.9679736585622862</v>
          </cell>
          <cell r="H123">
            <v>5.2213899633113421</v>
          </cell>
          <cell r="I123">
            <v>5.4881831889244754</v>
          </cell>
          <cell r="J123">
            <v>5.7681376110505385</v>
          </cell>
          <cell r="K123">
            <v>6.2444306710588098</v>
          </cell>
          <cell r="L123">
            <v>6.5629660836884671</v>
          </cell>
          <cell r="M123">
            <v>6.8988625907275969</v>
          </cell>
        </row>
      </sheetData>
      <sheetData sheetId="59">
        <row r="13">
          <cell r="B13">
            <v>16.05240162549563</v>
          </cell>
          <cell r="C13">
            <v>20.042493463053823</v>
          </cell>
          <cell r="D13">
            <v>6.5687839450347747</v>
          </cell>
          <cell r="E13">
            <v>15.9760040012663</v>
          </cell>
          <cell r="F13">
            <v>16.203403334082971</v>
          </cell>
          <cell r="G13">
            <v>16.262581903079692</v>
          </cell>
          <cell r="H13">
            <v>16.354317676891593</v>
          </cell>
          <cell r="I13">
            <v>17.529773639668015</v>
          </cell>
          <cell r="J13">
            <v>16.450223320184289</v>
          </cell>
          <cell r="K13">
            <v>16.48424982825281</v>
          </cell>
          <cell r="L13">
            <v>17.346611030635739</v>
          </cell>
          <cell r="M13">
            <v>18.413051878875066</v>
          </cell>
        </row>
        <row r="14">
          <cell r="B14">
            <v>250.94817935729418</v>
          </cell>
          <cell r="C14">
            <v>254.39249052522806</v>
          </cell>
          <cell r="D14">
            <v>224.18674236514906</v>
          </cell>
          <cell r="E14">
            <v>221.53741238728441</v>
          </cell>
          <cell r="F14">
            <v>190.49606671597081</v>
          </cell>
          <cell r="G14">
            <v>100.03524111686463</v>
          </cell>
          <cell r="H14">
            <v>67.203831430721038</v>
          </cell>
          <cell r="I14">
            <v>123.24251710478923</v>
          </cell>
          <cell r="J14">
            <v>123.44098821001766</v>
          </cell>
          <cell r="K14">
            <v>123.47766497024683</v>
          </cell>
          <cell r="L14">
            <v>123.47912648849439</v>
          </cell>
          <cell r="M14">
            <v>123.48158081507567</v>
          </cell>
        </row>
        <row r="15">
          <cell r="B15">
            <v>66.745680076744748</v>
          </cell>
          <cell r="C15">
            <v>49.798799335766716</v>
          </cell>
          <cell r="D15">
            <v>68.757785922914039</v>
          </cell>
          <cell r="E15">
            <v>70.431307858058517</v>
          </cell>
          <cell r="F15">
            <v>71.582046369987211</v>
          </cell>
          <cell r="G15">
            <v>72.666703668730861</v>
          </cell>
          <cell r="H15">
            <v>73.751028645958613</v>
          </cell>
          <cell r="I15">
            <v>74.835769270220709</v>
          </cell>
          <cell r="J15">
            <v>74.835775706256925</v>
          </cell>
          <cell r="K15">
            <v>74.836046049982698</v>
          </cell>
          <cell r="L15">
            <v>74.83604632951095</v>
          </cell>
          <cell r="M15">
            <v>74.836047365942648</v>
          </cell>
        </row>
        <row r="16">
          <cell r="B16">
            <v>66.632400717738747</v>
          </cell>
          <cell r="C16">
            <v>55.763999850062177</v>
          </cell>
          <cell r="D16">
            <v>65.551949920370504</v>
          </cell>
          <cell r="E16">
            <v>64.716761440957441</v>
          </cell>
          <cell r="F16">
            <v>63.73511946031757</v>
          </cell>
          <cell r="G16">
            <v>62.65046517409246</v>
          </cell>
          <cell r="H16">
            <v>61.566140777129178</v>
          </cell>
          <cell r="I16">
            <v>60.481403180176777</v>
          </cell>
          <cell r="J16">
            <v>60.481397233851432</v>
          </cell>
          <cell r="K16">
            <v>60.481128371138738</v>
          </cell>
          <cell r="L16">
            <v>60.481128912768966</v>
          </cell>
          <cell r="M16">
            <v>60.481131204118839</v>
          </cell>
        </row>
        <row r="18">
          <cell r="B18">
            <v>0.11731518307033666</v>
          </cell>
          <cell r="C18">
            <v>4.7061529863686694E-4</v>
          </cell>
          <cell r="D18">
            <v>5.962232747854789E-3</v>
          </cell>
          <cell r="E18">
            <v>9.7904391499719495E-4</v>
          </cell>
          <cell r="F18">
            <v>6.0714139930455888E-4</v>
          </cell>
          <cell r="G18">
            <v>0.48898550443419969</v>
          </cell>
          <cell r="H18">
            <v>0.49820738653926755</v>
          </cell>
          <cell r="I18">
            <v>1.6900866415520445E-5</v>
          </cell>
          <cell r="J18">
            <v>5.2840171319661873E-3</v>
          </cell>
          <cell r="K18">
            <v>4.9531595793444695E-3</v>
          </cell>
          <cell r="L18">
            <v>3.8685101327676154E-3</v>
          </cell>
          <cell r="M18">
            <v>6.7595788981905224E-3</v>
          </cell>
        </row>
        <row r="19">
          <cell r="B19">
            <v>18.203591144185122</v>
          </cell>
          <cell r="C19">
            <v>20.429784094563686</v>
          </cell>
          <cell r="D19">
            <v>20.949198128079153</v>
          </cell>
          <cell r="E19">
            <v>20.69658614161844</v>
          </cell>
          <cell r="F19">
            <v>20.958776677760422</v>
          </cell>
          <cell r="G19">
            <v>15.399136422110105</v>
          </cell>
          <cell r="H19">
            <v>12.523765821226784</v>
          </cell>
          <cell r="I19">
            <v>13.018157845650684</v>
          </cell>
          <cell r="J19">
            <v>13.018155942605333</v>
          </cell>
          <cell r="K19">
            <v>13.018157709968548</v>
          </cell>
          <cell r="L19">
            <v>13.018156095660867</v>
          </cell>
          <cell r="M19">
            <v>13.018156610441046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6.5861099503101546</v>
          </cell>
          <cell r="H20">
            <v>12.635749749796203</v>
          </cell>
          <cell r="I20">
            <v>13.017231826341696</v>
          </cell>
          <cell r="J20">
            <v>13.017232010144459</v>
          </cell>
          <cell r="K20">
            <v>13.01723126700568</v>
          </cell>
          <cell r="L20">
            <v>13.017230384673763</v>
          </cell>
          <cell r="M20">
            <v>13.017231170948056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9.9878867056953065E-6</v>
          </cell>
          <cell r="H21">
            <v>9.1029908459995654E-6</v>
          </cell>
          <cell r="I21">
            <v>4.3456752893190968E-4</v>
          </cell>
          <cell r="J21">
            <v>1.6170270356804729E-3</v>
          </cell>
          <cell r="K21">
            <v>2.2791762428352198E-3</v>
          </cell>
          <cell r="L21">
            <v>2.4130814031755165E-3</v>
          </cell>
          <cell r="M21">
            <v>3.9879878115273168E-3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7.5601334964376545E-6</v>
          </cell>
          <cell r="H22">
            <v>3.9121574593215637E-6</v>
          </cell>
          <cell r="I22">
            <v>6.7977551550182196E-3</v>
          </cell>
          <cell r="J22">
            <v>4.8508918752618816E-3</v>
          </cell>
          <cell r="K22">
            <v>3.5033569074934931E-3</v>
          </cell>
          <cell r="L22">
            <v>3.699124053644687E-3</v>
          </cell>
          <cell r="M22">
            <v>6.0855350954581184E-3</v>
          </cell>
          <cell r="P22">
            <v>2.5545402215987338</v>
          </cell>
          <cell r="Q22">
            <v>1.3181192359013461</v>
          </cell>
          <cell r="R22">
            <v>1.3455655669893645</v>
          </cell>
          <cell r="S22">
            <v>1.4642927315490486</v>
          </cell>
          <cell r="T22">
            <v>1.4099940236215511</v>
          </cell>
          <cell r="U22">
            <v>1.2514397214288528</v>
          </cell>
          <cell r="V22">
            <v>0.48830075718717403</v>
          </cell>
          <cell r="W22">
            <v>0.31071260927415351</v>
          </cell>
          <cell r="X22">
            <v>2.8625330672704959E-2</v>
          </cell>
          <cell r="Y22">
            <v>5.7749060695744701E-3</v>
          </cell>
          <cell r="Z22">
            <v>4.9442516276711739E-3</v>
          </cell>
          <cell r="AA22">
            <v>5.3090224990993374E-3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9.4251476911789163E-6</v>
          </cell>
          <cell r="I23">
            <v>4.3261025955243547E-4</v>
          </cell>
          <cell r="J23">
            <v>1.5773306003634694E-2</v>
          </cell>
          <cell r="K23">
            <v>2.2828447395546115E-2</v>
          </cell>
          <cell r="L23">
            <v>2.2580043040339039E-2</v>
          </cell>
          <cell r="M23">
            <v>2.5388981086217573E-2</v>
          </cell>
          <cell r="P23">
            <v>6.8645669456111821E-2</v>
          </cell>
          <cell r="Q23">
            <v>6.1074968213156965E-2</v>
          </cell>
          <cell r="R23">
            <v>0.12948540401770173</v>
          </cell>
          <cell r="S23">
            <v>2.5161667913317205E-2</v>
          </cell>
          <cell r="T23">
            <v>2.5582860934718694E-2</v>
          </cell>
          <cell r="U23">
            <v>0.10139410744390094</v>
          </cell>
          <cell r="V23">
            <v>0.16798963931011796</v>
          </cell>
          <cell r="W23">
            <v>0.4198668963083419</v>
          </cell>
          <cell r="X23">
            <v>0.51850289278818218</v>
          </cell>
          <cell r="Y23">
            <v>0.52255262933797109</v>
          </cell>
          <cell r="Z23">
            <v>0.74277891171183874</v>
          </cell>
          <cell r="AA23">
            <v>0.74892187579882474</v>
          </cell>
        </row>
        <row r="24">
          <cell r="B24">
            <v>3.6729705723468755</v>
          </cell>
          <cell r="C24">
            <v>8.8492037689926438E-4</v>
          </cell>
          <cell r="D24">
            <v>4.9729614591297322E-3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7.1462308622047068E-5</v>
          </cell>
          <cell r="K24">
            <v>1.1133973188575918E-4</v>
          </cell>
          <cell r="L24">
            <v>9.7321161597606118E-5</v>
          </cell>
          <cell r="M24">
            <v>2.0061085958171618E-4</v>
          </cell>
        </row>
        <row r="25">
          <cell r="B25">
            <v>0.77580080771366566</v>
          </cell>
          <cell r="C25">
            <v>8.2059855771878366E-4</v>
          </cell>
          <cell r="D25">
            <v>3.9705972500338776E-2</v>
          </cell>
          <cell r="E25">
            <v>4.1613946130293266E-3</v>
          </cell>
          <cell r="F25">
            <v>1.082475459129683E-2</v>
          </cell>
          <cell r="G25">
            <v>1.7178787200509049</v>
          </cell>
          <cell r="H25">
            <v>1.5734506468334908</v>
          </cell>
          <cell r="I25">
            <v>2.7684868533924618</v>
          </cell>
          <cell r="J25">
            <v>3.1560939590328529</v>
          </cell>
          <cell r="K25">
            <v>3.2240374649720618</v>
          </cell>
          <cell r="L25">
            <v>3.2211985242585386</v>
          </cell>
          <cell r="M25">
            <v>3.2257011848449246</v>
          </cell>
        </row>
        <row r="26">
          <cell r="B26">
            <v>40.317902930271039</v>
          </cell>
          <cell r="C26">
            <v>38.473207166381677</v>
          </cell>
          <cell r="D26">
            <v>38.313465319912922</v>
          </cell>
          <cell r="E26">
            <v>39.447239327183148</v>
          </cell>
          <cell r="F26">
            <v>39.206065606648934</v>
          </cell>
          <cell r="G26">
            <v>32.330068123688939</v>
          </cell>
          <cell r="H26">
            <v>21.877792156335303</v>
          </cell>
          <cell r="I26">
            <v>27.655025089497784</v>
          </cell>
          <cell r="J26">
            <v>28.449467060217309</v>
          </cell>
          <cell r="K26">
            <v>28.737116741371167</v>
          </cell>
          <cell r="L26">
            <v>29.024084318806374</v>
          </cell>
          <cell r="M26">
            <v>29.31005692482119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6.3695913072246269</v>
          </cell>
          <cell r="H27">
            <v>13.679633921468977</v>
          </cell>
          <cell r="I27">
            <v>13.180587143300887</v>
          </cell>
          <cell r="J27">
            <v>13.180586772382776</v>
          </cell>
          <cell r="K27">
            <v>13.180587272500446</v>
          </cell>
          <cell r="L27">
            <v>13.180585682843741</v>
          </cell>
          <cell r="M27">
            <v>13.18058713118727</v>
          </cell>
        </row>
        <row r="28">
          <cell r="B28">
            <v>1.9646856733052429E-2</v>
          </cell>
          <cell r="C28">
            <v>5.5755580720212572E-4</v>
          </cell>
          <cell r="D28">
            <v>6.3278102166226284E-3</v>
          </cell>
          <cell r="E28">
            <v>2.1073930031106011E-3</v>
          </cell>
          <cell r="F28">
            <v>8.1991556987626711E-4</v>
          </cell>
          <cell r="G28">
            <v>3.8883249071737483E-3</v>
          </cell>
          <cell r="H28">
            <v>3.4892507707508444E-3</v>
          </cell>
          <cell r="I28">
            <v>1.3987353455931485E-5</v>
          </cell>
          <cell r="J28">
            <v>5.0444287237781042E-4</v>
          </cell>
          <cell r="K28">
            <v>5.7239711482101228E-4</v>
          </cell>
          <cell r="L28">
            <v>5.4527730588829271E-4</v>
          </cell>
          <cell r="M28">
            <v>7.1338527831523075E-4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0.54038594364875914</v>
          </cell>
          <cell r="H30">
            <v>0.54055571229235733</v>
          </cell>
          <cell r="I30">
            <v>0.5406358485966688</v>
          </cell>
          <cell r="J30">
            <v>0.54064421802532514</v>
          </cell>
          <cell r="K30">
            <v>2.6183832096015278</v>
          </cell>
          <cell r="L30">
            <v>2.6183877127650832</v>
          </cell>
          <cell r="M30">
            <v>2.6184249380941318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1.4369321562550017E-3</v>
          </cell>
          <cell r="H31">
            <v>0.1778531919935081</v>
          </cell>
          <cell r="I31">
            <v>1.3730449985575954</v>
          </cell>
          <cell r="J31">
            <v>1.5657234985371118</v>
          </cell>
          <cell r="K31">
            <v>1.5980229143472562</v>
          </cell>
          <cell r="L31">
            <v>1.6011819072009148</v>
          </cell>
          <cell r="M31">
            <v>1.6004494289966993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2.9932348586941687E-2</v>
          </cell>
          <cell r="I32">
            <v>3.7647133094278737E-2</v>
          </cell>
          <cell r="J32">
            <v>3.8261098375212986E-2</v>
          </cell>
          <cell r="K32">
            <v>3.963444090310584E-2</v>
          </cell>
          <cell r="L32">
            <v>4.5206606980845554E-2</v>
          </cell>
          <cell r="M32">
            <v>7.561985018362026E-2</v>
          </cell>
        </row>
        <row r="33">
          <cell r="B33">
            <v>0.52400000000000047</v>
          </cell>
          <cell r="C33">
            <v>0.54529203995321862</v>
          </cell>
          <cell r="D33">
            <v>0.50316463828676783</v>
          </cell>
          <cell r="E33">
            <v>0.84755173683764062</v>
          </cell>
          <cell r="F33">
            <v>0.88171974388875873</v>
          </cell>
          <cell r="G33">
            <v>0.88185460340005162</v>
          </cell>
          <cell r="H33">
            <v>0.97887985525551247</v>
          </cell>
          <cell r="I33">
            <v>0.97888901233579173</v>
          </cell>
          <cell r="J33">
            <v>0.9788917999870056</v>
          </cell>
          <cell r="K33">
            <v>0.97895474303128871</v>
          </cell>
          <cell r="L33">
            <v>0.97895683143569645</v>
          </cell>
          <cell r="M33">
            <v>0.97896774679860543</v>
          </cell>
        </row>
        <row r="34">
          <cell r="B34">
            <v>0</v>
          </cell>
          <cell r="C34">
            <v>0</v>
          </cell>
          <cell r="D34">
            <v>0.15619158581337575</v>
          </cell>
          <cell r="E34">
            <v>0.54542867171675413</v>
          </cell>
          <cell r="F34">
            <v>2.3212581541784254</v>
          </cell>
          <cell r="G34">
            <v>3.0687458522204407</v>
          </cell>
          <cell r="H34">
            <v>5.8769186834700857</v>
          </cell>
          <cell r="I34">
            <v>5.8371042369259687</v>
          </cell>
          <cell r="J34">
            <v>4.8268777937747718</v>
          </cell>
          <cell r="K34">
            <v>2.9923999841094</v>
          </cell>
          <cell r="L34">
            <v>3.9022513918161868E-2</v>
          </cell>
          <cell r="M34">
            <v>5.1225295755460983E-2</v>
          </cell>
        </row>
        <row r="35">
          <cell r="B35">
            <v>3.517953999707534</v>
          </cell>
          <cell r="C35">
            <v>4.8486222475192911</v>
          </cell>
          <cell r="D35">
            <v>11.927074630541092</v>
          </cell>
          <cell r="E35">
            <v>14.116618429460464</v>
          </cell>
          <cell r="F35">
            <v>19.784680208270252</v>
          </cell>
          <cell r="G35">
            <v>20.793898831939099</v>
          </cell>
          <cell r="H35">
            <v>21.854596966609659</v>
          </cell>
          <cell r="I35">
            <v>22.969401469105094</v>
          </cell>
          <cell r="J35">
            <v>24.141072149378019</v>
          </cell>
          <cell r="K35">
            <v>25.37250990770228</v>
          </cell>
          <cell r="L35">
            <v>26.666763398325184</v>
          </cell>
          <cell r="M35">
            <v>28.027036986483708</v>
          </cell>
        </row>
        <row r="36">
          <cell r="B36">
            <v>2.1349390887346629</v>
          </cell>
          <cell r="C36">
            <v>3.3906720050972945</v>
          </cell>
          <cell r="D36">
            <v>4.3181893192553273</v>
          </cell>
          <cell r="E36">
            <v>18.917502574406225</v>
          </cell>
          <cell r="F36">
            <v>19.882490223905616</v>
          </cell>
          <cell r="G36">
            <v>20.896697402802427</v>
          </cell>
          <cell r="H36">
            <v>21.962639493718346</v>
          </cell>
          <cell r="I36">
            <v>23.082955934088879</v>
          </cell>
          <cell r="J36">
            <v>24.260419809755163</v>
          </cell>
          <cell r="K36">
            <v>25.497947942381138</v>
          </cell>
          <cell r="L36">
            <v>26.798603849078496</v>
          </cell>
          <cell r="M36">
            <v>28.165891669152174</v>
          </cell>
        </row>
        <row r="37">
          <cell r="B37">
            <v>0.86248322578584768</v>
          </cell>
          <cell r="C37">
            <v>1.2875898419657066</v>
          </cell>
          <cell r="D37">
            <v>5.8107311977134435</v>
          </cell>
          <cell r="E37">
            <v>13.46065864095441</v>
          </cell>
          <cell r="F37">
            <v>14.147294756398502</v>
          </cell>
          <cell r="G37">
            <v>14.868949715903325</v>
          </cell>
          <cell r="H37">
            <v>15.627416304373563</v>
          </cell>
          <cell r="I37">
            <v>16.424572634750028</v>
          </cell>
          <cell r="J37">
            <v>17.262391900350806</v>
          </cell>
          <cell r="K37">
            <v>18.14294940703325</v>
          </cell>
          <cell r="L37">
            <v>19.068424990618141</v>
          </cell>
          <cell r="M37">
            <v>20.041118802160717</v>
          </cell>
        </row>
        <row r="38">
          <cell r="B38">
            <v>2.8396236857719668</v>
          </cell>
          <cell r="C38">
            <v>3.2944550659815519</v>
          </cell>
          <cell r="D38">
            <v>6.5878143994896607</v>
          </cell>
          <cell r="E38">
            <v>7.609199472488255</v>
          </cell>
          <cell r="F38">
            <v>14.801016810893413</v>
          </cell>
          <cell r="G38">
            <v>15.556019621470242</v>
          </cell>
          <cell r="H38">
            <v>16.349533380510753</v>
          </cell>
          <cell r="I38">
            <v>17.183524481277296</v>
          </cell>
          <cell r="J38">
            <v>18.060057608406442</v>
          </cell>
          <cell r="K38">
            <v>18.981303296725258</v>
          </cell>
          <cell r="L38">
            <v>19.949542563923217</v>
          </cell>
          <cell r="M38">
            <v>20.967176968738279</v>
          </cell>
        </row>
        <row r="39">
          <cell r="B39">
            <v>1.9178367373795464</v>
          </cell>
          <cell r="C39">
            <v>0.79902059535198977</v>
          </cell>
          <cell r="D39">
            <v>0.14204597538511021</v>
          </cell>
          <cell r="E39">
            <v>0.86904399802620502</v>
          </cell>
          <cell r="F39">
            <v>0.47651367745007411</v>
          </cell>
          <cell r="G39">
            <v>1.8575972227662061</v>
          </cell>
          <cell r="H39">
            <v>1.7491108977657781</v>
          </cell>
          <cell r="I39">
            <v>1.944394859302653</v>
          </cell>
          <cell r="J39">
            <v>1.4295041124255281</v>
          </cell>
          <cell r="K39">
            <v>1.358535420097132</v>
          </cell>
          <cell r="L39">
            <v>1.9455882273154248</v>
          </cell>
          <cell r="M39">
            <v>1.9443464618883772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3.6296853477084663E-3</v>
          </cell>
          <cell r="H40">
            <v>0.68116105923186765</v>
          </cell>
          <cell r="I40">
            <v>0.75778622898747094</v>
          </cell>
          <cell r="J40">
            <v>0.55739435670249893</v>
          </cell>
          <cell r="K40">
            <v>0.53037515990121842</v>
          </cell>
          <cell r="L40">
            <v>0.76110523468537128</v>
          </cell>
          <cell r="M40">
            <v>0.7599703684278315</v>
          </cell>
        </row>
        <row r="41">
          <cell r="B41">
            <v>0.2935818035831409</v>
          </cell>
          <cell r="C41">
            <v>0.69527627599252162</v>
          </cell>
          <cell r="D41">
            <v>3.3551399606922813E-2</v>
          </cell>
          <cell r="E41">
            <v>0.64947036874009112</v>
          </cell>
          <cell r="F41">
            <v>0.65041533564449305</v>
          </cell>
          <cell r="G41">
            <v>0</v>
          </cell>
          <cell r="H41">
            <v>0</v>
          </cell>
          <cell r="I41">
            <v>0</v>
          </cell>
          <cell r="J41">
            <v>1.2758238457574525E-2</v>
          </cell>
          <cell r="K41">
            <v>1.2724109300137383E-2</v>
          </cell>
          <cell r="L41">
            <v>0.64817817577563563</v>
          </cell>
          <cell r="M41">
            <v>0.6481177650656228</v>
          </cell>
        </row>
        <row r="42">
          <cell r="B42">
            <v>0.87281633933568881</v>
          </cell>
          <cell r="C42">
            <v>1.6007835983039982</v>
          </cell>
          <cell r="D42">
            <v>4.5387138844127692</v>
          </cell>
          <cell r="E42">
            <v>5.2608551264366064</v>
          </cell>
          <cell r="F42">
            <v>5.5708315955420042</v>
          </cell>
          <cell r="G42">
            <v>2.6928805382147138</v>
          </cell>
          <cell r="H42">
            <v>2.4016035764174624</v>
          </cell>
          <cell r="I42">
            <v>0.48294150868678565</v>
          </cell>
          <cell r="J42">
            <v>5.2380440480812605E-2</v>
          </cell>
          <cell r="K42">
            <v>3.0719647888706961E-3</v>
          </cell>
          <cell r="L42">
            <v>2.4105461693818097E-3</v>
          </cell>
          <cell r="M42">
            <v>4.2434234396139508E-3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7.5134365350948249</v>
          </cell>
          <cell r="H43">
            <v>10.555742080493225</v>
          </cell>
          <cell r="I43">
            <v>12.268444472295478</v>
          </cell>
          <cell r="J43">
            <v>12.267190998867829</v>
          </cell>
          <cell r="K43">
            <v>12.273777156122639</v>
          </cell>
          <cell r="L43">
            <v>12.217442075254596</v>
          </cell>
          <cell r="M43">
            <v>12.272497014245896</v>
          </cell>
        </row>
        <row r="44">
          <cell r="B44">
            <v>3.7119616895208374</v>
          </cell>
          <cell r="C44">
            <v>3.7138488094287325</v>
          </cell>
          <cell r="D44">
            <v>5.4331365222625925</v>
          </cell>
          <cell r="E44">
            <v>5.3724572668544601</v>
          </cell>
          <cell r="F44">
            <v>5.3117814145118212</v>
          </cell>
          <cell r="G44">
            <v>4.9945900403146126</v>
          </cell>
          <cell r="H44">
            <v>2.9752898104477205E-3</v>
          </cell>
          <cell r="I44">
            <v>1.4523063403979923E-3</v>
          </cell>
          <cell r="J44">
            <v>1.3049269470752356E-3</v>
          </cell>
          <cell r="K44">
            <v>9.5601585370733893E-4</v>
          </cell>
          <cell r="L44">
            <v>1.5055596171821171E-3</v>
          </cell>
          <cell r="M44">
            <v>6.6214516700531859E-4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0.29040919360989503</v>
          </cell>
          <cell r="H45">
            <v>10.12275984051008</v>
          </cell>
          <cell r="I45">
            <v>10.6291039092473</v>
          </cell>
          <cell r="J45">
            <v>10.62915896267968</v>
          </cell>
          <cell r="K45">
            <v>10.629938389832336</v>
          </cell>
          <cell r="L45">
            <v>10.629212323640353</v>
          </cell>
          <cell r="M45">
            <v>10.630506467517506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1.2307059467099857E-2</v>
          </cell>
          <cell r="F46">
            <v>1.9767360542566885</v>
          </cell>
          <cell r="G46">
            <v>3.5210952737887879</v>
          </cell>
          <cell r="H46">
            <v>3.3680020373292527</v>
          </cell>
          <cell r="I46">
            <v>3.2276688453502027</v>
          </cell>
          <cell r="J46">
            <v>3.2276706087607319</v>
          </cell>
          <cell r="K46">
            <v>3.2276699996612241</v>
          </cell>
          <cell r="L46">
            <v>3.2276720814608151</v>
          </cell>
          <cell r="M46">
            <v>3.2276810192209218</v>
          </cell>
        </row>
        <row r="47">
          <cell r="B47">
            <v>0</v>
          </cell>
        </row>
        <row r="48">
          <cell r="B48">
            <v>6.0157113653919202E-2</v>
          </cell>
          <cell r="C48">
            <v>8.0689630736490298E-3</v>
          </cell>
          <cell r="D48">
            <v>2.6521571766899607E-2</v>
          </cell>
          <cell r="E48">
            <v>1.9672857188898153E-2</v>
          </cell>
          <cell r="F48">
            <v>2.0471928683324949E-2</v>
          </cell>
          <cell r="G48">
            <v>9.3276528820828881E-3</v>
          </cell>
          <cell r="H48">
            <v>0</v>
          </cell>
          <cell r="I48">
            <v>0</v>
          </cell>
          <cell r="J48">
            <v>6.2280360191090895E-3</v>
          </cell>
          <cell r="K48">
            <v>1.0464677579153779E-2</v>
          </cell>
          <cell r="L48">
            <v>1.4275747795421121E-2</v>
          </cell>
          <cell r="M48">
            <v>1.6478010127061998E-2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1.5167013062283726E-3</v>
          </cell>
          <cell r="K49">
            <v>2.6599282704005329E-3</v>
          </cell>
          <cell r="L49">
            <v>2.6589817483575456E-3</v>
          </cell>
          <cell r="M49">
            <v>4.8583609181110064E-3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2.4304399340946037E-3</v>
          </cell>
          <cell r="F50">
            <v>4.1503851082265253E-3</v>
          </cell>
          <cell r="G50">
            <v>1.2511263851673688E-2</v>
          </cell>
          <cell r="H50">
            <v>1.782608003570605E-2</v>
          </cell>
          <cell r="I50">
            <v>2.2868085363409216E-2</v>
          </cell>
          <cell r="J50">
            <v>1.473098556379638E-2</v>
          </cell>
          <cell r="K50">
            <v>1.036932126909558E-2</v>
          </cell>
          <cell r="L50">
            <v>1.3116012352469199E-2</v>
          </cell>
          <cell r="M50">
            <v>1.8144609066127762E-2</v>
          </cell>
        </row>
        <row r="51">
          <cell r="B51">
            <v>0.1059227023996963</v>
          </cell>
          <cell r="C51">
            <v>0.17933598067526937</v>
          </cell>
          <cell r="D51">
            <v>0.72525463937992352</v>
          </cell>
          <cell r="E51">
            <v>0.70961441095118871</v>
          </cell>
          <cell r="F51">
            <v>0.70860912179732494</v>
          </cell>
          <cell r="G51">
            <v>0.3581477888904781</v>
          </cell>
          <cell r="H51">
            <v>0</v>
          </cell>
          <cell r="I51">
            <v>0</v>
          </cell>
          <cell r="J51">
            <v>3.6355518792494982E-3</v>
          </cell>
          <cell r="K51">
            <v>1.583185871569983E-2</v>
          </cell>
          <cell r="L51">
            <v>9.9405192103020693E-3</v>
          </cell>
          <cell r="M51">
            <v>1.5376539866117145E-2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2.6901788109420744E-3</v>
          </cell>
          <cell r="K52">
            <v>5.8944142997325042E-3</v>
          </cell>
          <cell r="L52">
            <v>4.6996089235765409E-3</v>
          </cell>
          <cell r="M52">
            <v>9.207099512187563E-3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3.2371690434854581E-3</v>
          </cell>
          <cell r="F53">
            <v>4.8379285746537205E-3</v>
          </cell>
          <cell r="G53">
            <v>0.42839732864581359</v>
          </cell>
          <cell r="H53">
            <v>0.70034351015301599</v>
          </cell>
          <cell r="I53">
            <v>0.68244187801056932</v>
          </cell>
          <cell r="J53">
            <v>0.67767831514103738</v>
          </cell>
          <cell r="K53">
            <v>0.66768785730999791</v>
          </cell>
          <cell r="L53">
            <v>0.66664848360770723</v>
          </cell>
          <cell r="M53">
            <v>0.66071718399076163</v>
          </cell>
        </row>
        <row r="54">
          <cell r="B54">
            <v>2.6453941931435825</v>
          </cell>
          <cell r="C54">
            <v>3.0461102904632358</v>
          </cell>
          <cell r="D54">
            <v>3.0420910924419964</v>
          </cell>
          <cell r="E54">
            <v>3.0332995860195728</v>
          </cell>
          <cell r="F54">
            <v>2.9929341227376312</v>
          </cell>
          <cell r="G54">
            <v>4.5563432338688852</v>
          </cell>
          <cell r="H54">
            <v>4.5007056982085887</v>
          </cell>
          <cell r="I54">
            <v>6.4352305833627055</v>
          </cell>
          <cell r="J54">
            <v>9.8180349312304216</v>
          </cell>
          <cell r="K54">
            <v>11.219401915668497</v>
          </cell>
          <cell r="L54">
            <v>13.566504745101875</v>
          </cell>
          <cell r="M54">
            <v>14.093820626371038</v>
          </cell>
        </row>
        <row r="55">
          <cell r="B55">
            <v>1.6585059731078664</v>
          </cell>
          <cell r="C55">
            <v>1.7385595670583192</v>
          </cell>
          <cell r="D55">
            <v>2.0876602188397699</v>
          </cell>
          <cell r="E55">
            <v>3.764522888718016</v>
          </cell>
          <cell r="F55">
            <v>3.9753487962113527</v>
          </cell>
          <cell r="G55">
            <v>2.7248529781815289</v>
          </cell>
          <cell r="H55">
            <v>0</v>
          </cell>
          <cell r="I55">
            <v>0</v>
          </cell>
          <cell r="J55">
            <v>3.7158189269129701E-3</v>
          </cell>
          <cell r="K55">
            <v>4.3693307481946376E-3</v>
          </cell>
          <cell r="L55">
            <v>3.0935758882926498E-3</v>
          </cell>
          <cell r="M55">
            <v>5.9537931785128631E-3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1.94614008975268E-3</v>
          </cell>
          <cell r="F56">
            <v>2.1615384767407859E-3</v>
          </cell>
          <cell r="G56">
            <v>2.5941696220927523E-2</v>
          </cell>
          <cell r="H56">
            <v>3.6101999786672681E-2</v>
          </cell>
          <cell r="I56">
            <v>4.1632994758410501E-2</v>
          </cell>
          <cell r="J56">
            <v>2.0012352876615364E-2</v>
          </cell>
          <cell r="K56">
            <v>4.9877451388748032E-3</v>
          </cell>
          <cell r="L56">
            <v>3.8295317443161532E-3</v>
          </cell>
          <cell r="M56">
            <v>7.7176057517708814E-3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2.0194711578386134E-3</v>
          </cell>
          <cell r="F57">
            <v>6.7939517753490761E-3</v>
          </cell>
          <cell r="G57">
            <v>1.5575887973798696E-2</v>
          </cell>
          <cell r="H57">
            <v>1.2036016493537572E-2</v>
          </cell>
          <cell r="I57">
            <v>1.3442726718587055E-2</v>
          </cell>
          <cell r="J57">
            <v>1.2665997528489324E-2</v>
          </cell>
          <cell r="K57">
            <v>1.9394493489681107E-2</v>
          </cell>
          <cell r="L57">
            <v>1.3243757731018289E-2</v>
          </cell>
          <cell r="M57">
            <v>3.018052253142748E-2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9.5578442721720193E-4</v>
          </cell>
          <cell r="K58">
            <v>1.6933961568944679E-3</v>
          </cell>
          <cell r="L58">
            <v>1.3680374283608491E-3</v>
          </cell>
          <cell r="M58">
            <v>2.8862192994030694E-3</v>
          </cell>
        </row>
        <row r="63">
          <cell r="B63">
            <v>0.13502217343658385</v>
          </cell>
          <cell r="C63">
            <v>1.1034528297999004E-2</v>
          </cell>
          <cell r="D63">
            <v>0.11901515770296651</v>
          </cell>
          <cell r="E63">
            <v>6.8321538134127849E-2</v>
          </cell>
          <cell r="F63">
            <v>5.4975767471945769E-2</v>
          </cell>
          <cell r="G63">
            <v>3.2434129722831939E-2</v>
          </cell>
          <cell r="H63">
            <v>2.857745440344818E-2</v>
          </cell>
          <cell r="I63">
            <v>0.13491231371279991</v>
          </cell>
          <cell r="J63">
            <v>0.13494858014847982</v>
          </cell>
          <cell r="K63">
            <v>0.13494202203029862</v>
          </cell>
          <cell r="L63">
            <v>0.1349273584975493</v>
          </cell>
          <cell r="M63">
            <v>0.13493009097910963</v>
          </cell>
        </row>
        <row r="64">
          <cell r="B64">
            <v>2.3045000133563721E-3</v>
          </cell>
          <cell r="C64">
            <v>1.8421280849264259E-3</v>
          </cell>
          <cell r="D64">
            <v>2.2797942025797996E-3</v>
          </cell>
          <cell r="E64">
            <v>2.318909237418859E-3</v>
          </cell>
          <cell r="F64">
            <v>0.33217605214498647</v>
          </cell>
          <cell r="G64">
            <v>0.43835299248639331</v>
          </cell>
          <cell r="H64">
            <v>0.49931402658994867</v>
          </cell>
          <cell r="I64">
            <v>1.3903985281151678</v>
          </cell>
          <cell r="J64">
            <v>1.4070679964538384</v>
          </cell>
          <cell r="K64">
            <v>1.4318557049995195</v>
          </cell>
          <cell r="L64">
            <v>1.4322789011507042</v>
          </cell>
          <cell r="M64">
            <v>1.5370168063175076</v>
          </cell>
        </row>
        <row r="65">
          <cell r="B65">
            <v>2.0273957429441554E-3</v>
          </cell>
          <cell r="C65">
            <v>1.628051635474044E-3</v>
          </cell>
          <cell r="D65">
            <v>1.9905706537558178E-3</v>
          </cell>
          <cell r="E65">
            <v>2.1098348033978193E-3</v>
          </cell>
          <cell r="F65">
            <v>2.0644931492858971E-2</v>
          </cell>
          <cell r="G65">
            <v>0.10846682619720317</v>
          </cell>
          <cell r="H65">
            <v>0.51654382707939583</v>
          </cell>
          <cell r="I65">
            <v>1.0715335198617404</v>
          </cell>
          <cell r="J65">
            <v>1.6427430173346864</v>
          </cell>
          <cell r="K65">
            <v>1.7309405950087262</v>
          </cell>
          <cell r="L65">
            <v>1.3443816371496911</v>
          </cell>
          <cell r="M65">
            <v>1.8562631906752649</v>
          </cell>
        </row>
        <row r="66">
          <cell r="B66">
            <v>6.4756048521251485E-4</v>
          </cell>
          <cell r="C66">
            <v>6.4696430757003669E-4</v>
          </cell>
          <cell r="D66">
            <v>6.4913298881108734E-4</v>
          </cell>
          <cell r="E66">
            <v>5.3791267714533159E-2</v>
          </cell>
          <cell r="F66">
            <v>0.15406955300037548</v>
          </cell>
          <cell r="G66">
            <v>0.19073310127707693</v>
          </cell>
          <cell r="H66">
            <v>0.20215342456867103</v>
          </cell>
          <cell r="I66">
            <v>0.28976938230605093</v>
          </cell>
          <cell r="J66">
            <v>0.34669377832034071</v>
          </cell>
          <cell r="K66">
            <v>0.30995901781971191</v>
          </cell>
          <cell r="L66">
            <v>0.36483131769695193</v>
          </cell>
          <cell r="M66">
            <v>0.33136948582115255</v>
          </cell>
        </row>
        <row r="67">
          <cell r="B67">
            <v>1.2972190090105831E-3</v>
          </cell>
          <cell r="C67">
            <v>1.2959441205642377E-3</v>
          </cell>
          <cell r="D67">
            <v>1.3003788469719973E-3</v>
          </cell>
          <cell r="E67">
            <v>5.3771892994841697E-2</v>
          </cell>
          <cell r="F67">
            <v>7.5073171718080575E-2</v>
          </cell>
          <cell r="G67">
            <v>5.5538592408346271E-2</v>
          </cell>
          <cell r="H67">
            <v>6.673445777117254E-2</v>
          </cell>
          <cell r="I67">
            <v>0.11612776791578135</v>
          </cell>
          <cell r="J67">
            <v>9.557821597961455E-2</v>
          </cell>
          <cell r="K67">
            <v>0.12779927207130282</v>
          </cell>
          <cell r="L67">
            <v>0.12823859143355026</v>
          </cell>
          <cell r="M67">
            <v>0.16362875616721895</v>
          </cell>
        </row>
        <row r="68">
          <cell r="B68">
            <v>1.2969206578377452E-3</v>
          </cell>
          <cell r="C68">
            <v>1.2956380197752955E-3</v>
          </cell>
          <cell r="D68">
            <v>1.2999569806822573E-3</v>
          </cell>
          <cell r="E68">
            <v>6.0070920255151691E-2</v>
          </cell>
          <cell r="F68">
            <v>9.925497579703188E-2</v>
          </cell>
          <cell r="G68">
            <v>7.0681582442593871E-2</v>
          </cell>
          <cell r="H68">
            <v>0.15421533940501844</v>
          </cell>
          <cell r="I68">
            <v>0.13358219802026663</v>
          </cell>
          <cell r="J68">
            <v>0.1217712456147165</v>
          </cell>
          <cell r="K68">
            <v>0.15442779483086341</v>
          </cell>
          <cell r="L68">
            <v>0.14064926867536331</v>
          </cell>
          <cell r="M68">
            <v>0.16652090561635391</v>
          </cell>
        </row>
        <row r="69">
          <cell r="B69">
            <v>6.4999972741073588E-4</v>
          </cell>
          <cell r="C69">
            <v>6.4941040753363347E-4</v>
          </cell>
          <cell r="D69">
            <v>6.5151377580296879E-4</v>
          </cell>
          <cell r="E69">
            <v>4.3043507198691891E-2</v>
          </cell>
          <cell r="F69">
            <v>7.3105126549711366E-2</v>
          </cell>
          <cell r="G69">
            <v>4.8388757932176653E-2</v>
          </cell>
          <cell r="H69">
            <v>0.11467563972371636</v>
          </cell>
          <cell r="I69">
            <v>9.0018045854432002E-2</v>
          </cell>
          <cell r="J69">
            <v>8.2883335256089416E-2</v>
          </cell>
          <cell r="K69">
            <v>0.10324088549467232</v>
          </cell>
          <cell r="L69">
            <v>9.3343356612207037E-2</v>
          </cell>
          <cell r="M69">
            <v>0.11090180411153379</v>
          </cell>
        </row>
        <row r="90">
          <cell r="B90">
            <v>2.0280761089095449</v>
          </cell>
          <cell r="C90">
            <v>2.2392291082760836</v>
          </cell>
          <cell r="D90">
            <v>2.3237281287946043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1.1839513002504973</v>
          </cell>
          <cell r="C91">
            <v>1.1839497587996362</v>
          </cell>
          <cell r="D91">
            <v>1.1839500622651888</v>
          </cell>
          <cell r="E91">
            <v>1.1839501761769895</v>
          </cell>
          <cell r="F91">
            <v>1.1839513798849253</v>
          </cell>
          <cell r="G91">
            <v>1.1839515315378502</v>
          </cell>
          <cell r="H91">
            <v>1.1839480660928876</v>
          </cell>
          <cell r="I91">
            <v>1.1839482230246536</v>
          </cell>
          <cell r="J91">
            <v>1.1839476862921234</v>
          </cell>
          <cell r="K91">
            <v>7.314933882966149</v>
          </cell>
          <cell r="L91">
            <v>10.119610035545897</v>
          </cell>
          <cell r="M91">
            <v>12.275206606742117</v>
          </cell>
        </row>
        <row r="92">
          <cell r="B92">
            <v>1.4500067544624962</v>
          </cell>
          <cell r="C92">
            <v>3.8018632323602519</v>
          </cell>
          <cell r="D92">
            <v>3.801567100238926</v>
          </cell>
          <cell r="E92">
            <v>1.1502361676798758</v>
          </cell>
          <cell r="F92">
            <v>0.85629473278176227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0.21541938956426623</v>
          </cell>
          <cell r="C93">
            <v>0.21751316896819012</v>
          </cell>
          <cell r="D93">
            <v>6.1601404008244778E-2</v>
          </cell>
          <cell r="E93">
            <v>6.2058703345901987E-2</v>
          </cell>
          <cell r="F93">
            <v>4.5245459167754076E-4</v>
          </cell>
          <cell r="G93">
            <v>9.3354178223743761E-5</v>
          </cell>
          <cell r="H93">
            <v>1.3838773879783613E-4</v>
          </cell>
          <cell r="I93">
            <v>5.0792781730613772E-5</v>
          </cell>
          <cell r="J93">
            <v>1.2284572667461926E-6</v>
          </cell>
          <cell r="K93">
            <v>4.7241810453049402E-8</v>
          </cell>
          <cell r="L93">
            <v>1.0438470003826657E-6</v>
          </cell>
          <cell r="M93">
            <v>1.7946830958409278E-7</v>
          </cell>
        </row>
        <row r="94">
          <cell r="B94">
            <v>2.4890577309467283</v>
          </cell>
          <cell r="C94">
            <v>2.2463743201499056</v>
          </cell>
          <cell r="D94">
            <v>1.9259998328777161</v>
          </cell>
          <cell r="E94">
            <v>5.150522673763037</v>
          </cell>
          <cell r="F94">
            <v>5.7877928450756109</v>
          </cell>
          <cell r="G94">
            <v>4.4784840373640256</v>
          </cell>
          <cell r="H94">
            <v>3.4653643332962099</v>
          </cell>
          <cell r="I94">
            <v>2.6814361184598932</v>
          </cell>
          <cell r="J94">
            <v>2.07484107271073</v>
          </cell>
          <cell r="K94">
            <v>1.6054743182330742</v>
          </cell>
          <cell r="L94">
            <v>1.2422857523176292</v>
          </cell>
          <cell r="M94">
            <v>0.96127516150574632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5.643922083972962E-5</v>
          </cell>
          <cell r="F95">
            <v>9.1636977034191821E-5</v>
          </cell>
          <cell r="G95">
            <v>9.2042697651699591E-5</v>
          </cell>
          <cell r="H95">
            <v>9.2426714522436253E-5</v>
          </cell>
          <cell r="I95">
            <v>9.421725884313037E-5</v>
          </cell>
          <cell r="J95">
            <v>9.5011588533825802E-5</v>
          </cell>
          <cell r="K95">
            <v>1.1276612383250497E-4</v>
          </cell>
          <cell r="L95">
            <v>1.1676321006470373E-4</v>
          </cell>
          <cell r="M95">
            <v>2.1206721657627555E-4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2.1820048901298174E-4</v>
          </cell>
          <cell r="H96">
            <v>2.1845387896295295E-4</v>
          </cell>
          <cell r="I96">
            <v>2.1960960058185606E-4</v>
          </cell>
          <cell r="J96">
            <v>2.2068061645064016E-4</v>
          </cell>
          <cell r="K96">
            <v>2.5508803200323578E-4</v>
          </cell>
          <cell r="L96">
            <v>2.5997926315237166E-4</v>
          </cell>
          <cell r="M96">
            <v>3.8041183791254993E-4</v>
          </cell>
        </row>
        <row r="97">
          <cell r="B97">
            <v>0</v>
          </cell>
          <cell r="C97">
            <v>1.2476334960937203</v>
          </cell>
          <cell r="D97">
            <v>1.2854382980081556</v>
          </cell>
          <cell r="E97">
            <v>1.4726023367126591</v>
          </cell>
          <cell r="F97">
            <v>1.5756187945043894</v>
          </cell>
          <cell r="G97">
            <v>1.6559912195207604</v>
          </cell>
          <cell r="H97">
            <v>1.7404633211037777</v>
          </cell>
          <cell r="I97">
            <v>1.8293943963081585</v>
          </cell>
          <cell r="J97">
            <v>1.922712537016847</v>
          </cell>
          <cell r="K97">
            <v>2.0814768903529379</v>
          </cell>
          <cell r="L97">
            <v>2.1876553612294902</v>
          </cell>
          <cell r="M97">
            <v>2.2996208635758668</v>
          </cell>
        </row>
      </sheetData>
      <sheetData sheetId="60">
        <row r="14">
          <cell r="B14">
            <v>3.0935587219222112</v>
          </cell>
          <cell r="C14">
            <v>3.093558527700532</v>
          </cell>
          <cell r="D14">
            <v>2.8347224398815496</v>
          </cell>
          <cell r="E14">
            <v>2.7577517420401163</v>
          </cell>
          <cell r="F14">
            <v>2.3634097126478144</v>
          </cell>
          <cell r="G14">
            <v>1.353524848319724</v>
          </cell>
          <cell r="H14">
            <v>0.91564743250963132</v>
          </cell>
          <cell r="I14">
            <v>1.6583253115912002</v>
          </cell>
          <cell r="J14">
            <v>1.6287990061520117</v>
          </cell>
          <cell r="K14">
            <v>1.5407007177312244</v>
          </cell>
          <cell r="L14">
            <v>1.5407188315349534</v>
          </cell>
          <cell r="M14">
            <v>1.5407493877295884</v>
          </cell>
        </row>
        <row r="15">
          <cell r="B15">
            <v>7.3394300010600002</v>
          </cell>
          <cell r="C15">
            <v>7.3405884912918324</v>
          </cell>
          <cell r="D15">
            <v>7.3445771851657318</v>
          </cell>
          <cell r="E15">
            <v>7.4151238757874536</v>
          </cell>
          <cell r="F15">
            <v>7.4289929122675753</v>
          </cell>
          <cell r="G15">
            <v>7.4692694480512731</v>
          </cell>
          <cell r="H15">
            <v>7.5788112209499987</v>
          </cell>
          <cell r="I15">
            <v>7.6884363834917124</v>
          </cell>
          <cell r="J15">
            <v>7.6884366905958403</v>
          </cell>
          <cell r="K15">
            <v>7.6884372700150969</v>
          </cell>
          <cell r="L15">
            <v>7.6884377281096334</v>
          </cell>
          <cell r="M15">
            <v>7.6884399150948877</v>
          </cell>
        </row>
        <row r="16">
          <cell r="B16">
            <v>4.7247299999999992</v>
          </cell>
          <cell r="C16">
            <v>4.8073122976812757</v>
          </cell>
          <cell r="D16">
            <v>4.8588383799017585</v>
          </cell>
          <cell r="E16">
            <v>4.8802245472601378</v>
          </cell>
          <cell r="F16">
            <v>4.8876887985828894</v>
          </cell>
          <cell r="G16">
            <v>4.8876891012344608</v>
          </cell>
          <cell r="H16">
            <v>4.8876892597942518</v>
          </cell>
          <cell r="I16">
            <v>4.8876894717981623</v>
          </cell>
          <cell r="J16">
            <v>4.887689643107346</v>
          </cell>
          <cell r="K16">
            <v>4.8876901808532258</v>
          </cell>
          <cell r="L16">
            <v>4.8876909214992654</v>
          </cell>
          <cell r="M16">
            <v>4.8878197017406171</v>
          </cell>
        </row>
        <row r="17">
          <cell r="B17">
            <v>3.3394499999999998</v>
          </cell>
          <cell r="C17">
            <v>3.9711577510672305</v>
          </cell>
          <cell r="D17">
            <v>4.3595788049461808</v>
          </cell>
          <cell r="E17">
            <v>4.3595788049461808</v>
          </cell>
          <cell r="F17">
            <v>4.3595794945532953</v>
          </cell>
          <cell r="G17">
            <v>4.3595799106497859</v>
          </cell>
          <cell r="H17">
            <v>4.3595879460783067</v>
          </cell>
          <cell r="I17">
            <v>4.3596292604706672</v>
          </cell>
          <cell r="J17">
            <v>4.3596294699167659</v>
          </cell>
          <cell r="K17">
            <v>4.3596816746537126</v>
          </cell>
          <cell r="L17">
            <v>4.3596822951963539</v>
          </cell>
          <cell r="M17">
            <v>4.3599051098434973</v>
          </cell>
        </row>
        <row r="18">
          <cell r="B18">
            <v>2.1718566121041602E-2</v>
          </cell>
          <cell r="C18">
            <v>2.1632464539659765E-2</v>
          </cell>
          <cell r="D18">
            <v>1.2040974068548541E-2</v>
          </cell>
          <cell r="E18">
            <v>6.6861673232820482E-2</v>
          </cell>
          <cell r="F18">
            <v>7.4979214625240639E-2</v>
          </cell>
          <cell r="G18">
            <v>7.4978253707749409E-2</v>
          </cell>
          <cell r="H18">
            <v>7.7565776287340057E-2</v>
          </cell>
          <cell r="I18">
            <v>7.6321347892958122E-2</v>
          </cell>
          <cell r="J18">
            <v>2.3419753457970635E-2</v>
          </cell>
          <cell r="K18">
            <v>1.5408024916452061E-2</v>
          </cell>
          <cell r="L18">
            <v>1.4119181329099258E-2</v>
          </cell>
          <cell r="M18">
            <v>2.4401400334244282E-2</v>
          </cell>
        </row>
        <row r="19">
          <cell r="B19">
            <v>0.27936169092697183</v>
          </cell>
          <cell r="C19">
            <v>0.27936089427042449</v>
          </cell>
          <cell r="D19">
            <v>0.27936101851768164</v>
          </cell>
          <cell r="E19">
            <v>0.27599232962472259</v>
          </cell>
          <cell r="F19">
            <v>0.36405079835743126</v>
          </cell>
          <cell r="G19">
            <v>0.34009982719151566</v>
          </cell>
          <cell r="H19">
            <v>0.26875529071373533</v>
          </cell>
          <cell r="I19">
            <v>0.24420804557181597</v>
          </cell>
          <cell r="J19">
            <v>0.22543488625732291</v>
          </cell>
          <cell r="K19">
            <v>0.18314017675712171</v>
          </cell>
          <cell r="L19">
            <v>0.18292156394901204</v>
          </cell>
          <cell r="M19">
            <v>0.18288658597161131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0.136201546895767</v>
          </cell>
          <cell r="H20">
            <v>0.16577393857508591</v>
          </cell>
          <cell r="I20">
            <v>0.16579080219758746</v>
          </cell>
          <cell r="J20">
            <v>0.16579093020076144</v>
          </cell>
          <cell r="K20">
            <v>0.16579155227475023</v>
          </cell>
          <cell r="L20">
            <v>0.16579081801036744</v>
          </cell>
          <cell r="M20">
            <v>0.1657912101430189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1.6871118851201799E-6</v>
          </cell>
          <cell r="H21">
            <v>2.4215679082907499E-6</v>
          </cell>
          <cell r="I21">
            <v>5.1997992770318709E-6</v>
          </cell>
          <cell r="J21">
            <v>1.8035218355076448E-4</v>
          </cell>
          <cell r="K21">
            <v>2.5199994919901944E-4</v>
          </cell>
          <cell r="L21">
            <v>3.3186925226156357E-4</v>
          </cell>
          <cell r="M21">
            <v>4.1669189620868941E-4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1.3684100704635001E-4</v>
          </cell>
          <cell r="G22">
            <v>5.7292251903774195E-4</v>
          </cell>
          <cell r="H22">
            <v>2.822934461328073E-3</v>
          </cell>
          <cell r="I22">
            <v>5.2369996582086941E-3</v>
          </cell>
          <cell r="J22">
            <v>6.5705692652929934E-3</v>
          </cell>
          <cell r="K22">
            <v>6.4412876917598642E-3</v>
          </cell>
          <cell r="L22">
            <v>6.3173056000198156E-3</v>
          </cell>
          <cell r="M22">
            <v>5.112551773753294E-3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1.76415938329757E-6</v>
          </cell>
          <cell r="I23">
            <v>3.6639660902775299E-6</v>
          </cell>
          <cell r="J23">
            <v>5.6657908874331521E-4</v>
          </cell>
          <cell r="K23">
            <v>1.0265071661715536E-3</v>
          </cell>
          <cell r="L23">
            <v>1.0325083205025769E-3</v>
          </cell>
          <cell r="M23">
            <v>1.0372665960241491E-3</v>
          </cell>
        </row>
        <row r="24">
          <cell r="B24">
            <v>4.5215298729817499E-2</v>
          </cell>
          <cell r="C24">
            <v>5.7831906625865903E-5</v>
          </cell>
          <cell r="D24">
            <v>5.778808053047424E-5</v>
          </cell>
          <cell r="E24">
            <v>-5.108945282800148E-8</v>
          </cell>
          <cell r="F24">
            <v>-4.612297307710761E-8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7.0750432895394996E-3</v>
          </cell>
          <cell r="C25">
            <v>3.2578754450708625E-5</v>
          </cell>
          <cell r="D25">
            <v>3.7888729308285102E-4</v>
          </cell>
          <cell r="E25">
            <v>1.8384955568694072E-4</v>
          </cell>
          <cell r="F25">
            <v>3.2474192778206897E-4</v>
          </cell>
          <cell r="G25">
            <v>4.460331641350064E-2</v>
          </cell>
          <cell r="H25">
            <v>3.5151264269304046E-2</v>
          </cell>
          <cell r="I25">
            <v>3.5154151227879953E-2</v>
          </cell>
          <cell r="J25">
            <v>4.2130068710106452E-2</v>
          </cell>
          <cell r="K25">
            <v>4.8167895628979489E-2</v>
          </cell>
          <cell r="L25">
            <v>5.6982802328816168E-2</v>
          </cell>
          <cell r="M25">
            <v>5.5514615125183159E-2</v>
          </cell>
        </row>
        <row r="26">
          <cell r="B26">
            <v>7.8399999999999997E-2</v>
          </cell>
          <cell r="C26">
            <v>7.1513044003562037E-2</v>
          </cell>
          <cell r="D26">
            <v>7.1512654522767782E-2</v>
          </cell>
          <cell r="E26">
            <v>7.0489712744340474E-2</v>
          </cell>
          <cell r="F26">
            <v>7.748157434218074E-2</v>
          </cell>
          <cell r="G26">
            <v>5.9900560441005564E-2</v>
          </cell>
          <cell r="H26">
            <v>5.3981475203024265E-2</v>
          </cell>
          <cell r="I26">
            <v>3.3367854932824285E-2</v>
          </cell>
          <cell r="J26">
            <v>3.4904696140527242E-2</v>
          </cell>
          <cell r="K26">
            <v>3.4904613418258838E-2</v>
          </cell>
          <cell r="L26">
            <v>3.173386865829457E-2</v>
          </cell>
          <cell r="M26">
            <v>3.1552751069254384E-2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1.6789091672834999E-2</v>
          </cell>
          <cell r="H27">
            <v>3.9825128269481889E-2</v>
          </cell>
          <cell r="I27">
            <v>4.3358183623257746E-2</v>
          </cell>
          <cell r="J27">
            <v>4.3358323843379898E-2</v>
          </cell>
          <cell r="K27">
            <v>4.3358685535374891E-2</v>
          </cell>
          <cell r="L27">
            <v>4.0734295278741249E-2</v>
          </cell>
          <cell r="M27">
            <v>3.8887448019263179E-2</v>
          </cell>
        </row>
        <row r="28">
          <cell r="B28">
            <v>1.6049980853555402E-3</v>
          </cell>
          <cell r="C28">
            <v>4.5465998932422459E-4</v>
          </cell>
          <cell r="D28">
            <v>4.1909889823299115E-4</v>
          </cell>
          <cell r="E28">
            <v>3.1281762651519211E-4</v>
          </cell>
          <cell r="F28">
            <v>2.9624482972408824E-4</v>
          </cell>
          <cell r="G28">
            <v>1.4424417840073312E-4</v>
          </cell>
          <cell r="H28">
            <v>1.1713088089648622E-4</v>
          </cell>
          <cell r="I28">
            <v>1.22289657476319E-4</v>
          </cell>
          <cell r="J28">
            <v>1.1770533240262833E-4</v>
          </cell>
          <cell r="K28">
            <v>1.3711261781008136E-4</v>
          </cell>
          <cell r="L28">
            <v>9.776110973048059E-5</v>
          </cell>
          <cell r="M28">
            <v>9.2551537624716883E-5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1.6897825477638101E-2</v>
          </cell>
          <cell r="H30">
            <v>1.6898612669889793E-2</v>
          </cell>
          <cell r="I30">
            <v>1.6901202870857529E-2</v>
          </cell>
          <cell r="J30">
            <v>1.6552646125173279E-2</v>
          </cell>
          <cell r="K30">
            <v>6.3478390684827982E-2</v>
          </cell>
          <cell r="L30">
            <v>7.218232190373107E-2</v>
          </cell>
          <cell r="M30">
            <v>7.2181992144304902E-2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2.3904324339165599E-5</v>
          </cell>
          <cell r="H31">
            <v>7.2087589099982235E-3</v>
          </cell>
          <cell r="I31">
            <v>1.4904998609445221E-2</v>
          </cell>
          <cell r="J31">
            <v>1.8060907006454314E-2</v>
          </cell>
          <cell r="K31">
            <v>2.064025981107331E-2</v>
          </cell>
          <cell r="L31">
            <v>2.4458796743948654E-2</v>
          </cell>
          <cell r="M31">
            <v>2.378025118220746E-2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1.7821837349547899E-4</v>
          </cell>
          <cell r="I32">
            <v>2.2476595469930188E-4</v>
          </cell>
          <cell r="J32">
            <v>2.2812394125057772E-4</v>
          </cell>
          <cell r="K32">
            <v>2.3659536911020503E-4</v>
          </cell>
          <cell r="L32">
            <v>2.7118904839398551E-4</v>
          </cell>
          <cell r="M32">
            <v>4.5587455675165882E-4</v>
          </cell>
        </row>
        <row r="33">
          <cell r="B33">
            <v>8.7120000000000003E-2</v>
          </cell>
          <cell r="C33">
            <v>9.0660004810542857E-2</v>
          </cell>
          <cell r="D33">
            <v>8.3655922304471858E-2</v>
          </cell>
          <cell r="E33">
            <v>0.1409135376704507</v>
          </cell>
          <cell r="F33">
            <v>0.14659432750631779</v>
          </cell>
          <cell r="G33">
            <v>0.14661677696323325</v>
          </cell>
          <cell r="H33">
            <v>0.16274817954005</v>
          </cell>
          <cell r="I33">
            <v>0.16274964494098501</v>
          </cell>
          <cell r="J33">
            <v>0.16275024575825001</v>
          </cell>
          <cell r="K33">
            <v>0.162760708383934</v>
          </cell>
          <cell r="L33">
            <v>0.162761283601738</v>
          </cell>
          <cell r="M33">
            <v>0.16276329301821499</v>
          </cell>
        </row>
        <row r="34">
          <cell r="B34">
            <v>0</v>
          </cell>
          <cell r="C34">
            <v>0</v>
          </cell>
          <cell r="D34">
            <v>4.4925110592782001E-2</v>
          </cell>
          <cell r="E34">
            <v>9.6085684858321418E-2</v>
          </cell>
          <cell r="F34">
            <v>0.42399798848317988</v>
          </cell>
          <cell r="G34">
            <v>0.59457496500271223</v>
          </cell>
          <cell r="H34">
            <v>1.2353741628171626</v>
          </cell>
          <cell r="I34">
            <v>1.2262890911711462</v>
          </cell>
          <cell r="J34">
            <v>1.024120764991006</v>
          </cell>
          <cell r="K34">
            <v>0.68283864544346429</v>
          </cell>
          <cell r="L34">
            <v>8.8290535028887739E-3</v>
          </cell>
          <cell r="M34">
            <v>1.1399782550288489E-2</v>
          </cell>
        </row>
        <row r="35">
          <cell r="B35">
            <v>1.1186210000000001</v>
          </cell>
          <cell r="C35">
            <v>1.65292701458705</v>
          </cell>
          <cell r="D35">
            <v>3.5611851512430199</v>
          </cell>
          <cell r="E35">
            <v>3.4922764842836003</v>
          </cell>
          <cell r="F35">
            <v>4.89448471682182</v>
          </cell>
          <cell r="G35">
            <v>5.1441529576473108</v>
          </cell>
          <cell r="H35">
            <v>5.4065565181845496</v>
          </cell>
          <cell r="I35">
            <v>5.6823453475005996</v>
          </cell>
          <cell r="J35">
            <v>5.9722021823136302</v>
          </cell>
          <cell r="K35">
            <v>6.2768446638727804</v>
          </cell>
          <cell r="L35">
            <v>6.5970270809034304</v>
          </cell>
          <cell r="M35">
            <v>6.9335420382452897</v>
          </cell>
        </row>
        <row r="36">
          <cell r="B36">
            <v>0.67885700000000004</v>
          </cell>
          <cell r="C36">
            <v>1.1559023177447472</v>
          </cell>
          <cell r="D36">
            <v>1.2893362221831366</v>
          </cell>
          <cell r="E36">
            <v>4.6800002774386069</v>
          </cell>
          <cell r="F36">
            <v>4.9187284361272487</v>
          </cell>
          <cell r="G36">
            <v>5.1696332502847477</v>
          </cell>
          <cell r="H36">
            <v>5.433336595963099</v>
          </cell>
          <cell r="I36">
            <v>5.7104916939263299</v>
          </cell>
          <cell r="J36">
            <v>6.001784527828991</v>
          </cell>
          <cell r="K36">
            <v>6.3079366688281135</v>
          </cell>
          <cell r="L36">
            <v>6.629706151961841</v>
          </cell>
          <cell r="M36">
            <v>6.9679712599227388</v>
          </cell>
        </row>
        <row r="37">
          <cell r="B37">
            <v>0.27424799999999999</v>
          </cell>
          <cell r="C37">
            <v>0.43894785474396919</v>
          </cell>
          <cell r="D37">
            <v>1.734967802944972</v>
          </cell>
          <cell r="E37">
            <v>3.3300002936461919</v>
          </cell>
          <cell r="F37">
            <v>3.4998654168357519</v>
          </cell>
          <cell r="G37">
            <v>3.678394034993234</v>
          </cell>
          <cell r="H37">
            <v>3.8660292092942301</v>
          </cell>
          <cell r="I37">
            <v>4.0632358368496</v>
          </cell>
          <cell r="J37">
            <v>4.2705020037459693</v>
          </cell>
          <cell r="K37">
            <v>4.4883410488698399</v>
          </cell>
          <cell r="L37">
            <v>4.7172923829152698</v>
          </cell>
          <cell r="M37">
            <v>4.9579250164008393</v>
          </cell>
        </row>
        <row r="38">
          <cell r="B38">
            <v>0.90292899999999998</v>
          </cell>
          <cell r="C38">
            <v>1.12310126156801</v>
          </cell>
          <cell r="D38">
            <v>1.966989196797545</v>
          </cell>
          <cell r="E38">
            <v>1.882421689417852</v>
          </cell>
          <cell r="F38">
            <v>3.661588141955229</v>
          </cell>
          <cell r="G38">
            <v>3.848366532336982</v>
          </cell>
          <cell r="H38">
            <v>4.0446719712511898</v>
          </cell>
          <cell r="I38">
            <v>4.2509910445856001</v>
          </cell>
          <cell r="J38">
            <v>4.46783450753016</v>
          </cell>
          <cell r="K38">
            <v>4.6957393350678096</v>
          </cell>
          <cell r="L38">
            <v>4.9352698014887402</v>
          </cell>
          <cell r="M38">
            <v>5.1870200714244703</v>
          </cell>
        </row>
        <row r="39">
          <cell r="B39">
            <v>2.5257320858213507E-2</v>
          </cell>
          <cell r="C39">
            <v>1.8680497384701171E-2</v>
          </cell>
          <cell r="D39">
            <v>1.1883106827287306E-2</v>
          </cell>
          <cell r="E39">
            <v>1.5000594867516497E-2</v>
          </cell>
          <cell r="F39">
            <v>2.6445444085611319E-2</v>
          </cell>
          <cell r="G39">
            <v>6.9363841431226161E-2</v>
          </cell>
          <cell r="H39">
            <v>6.575266328065936E-2</v>
          </cell>
          <cell r="I39">
            <v>6.0070624507974096E-2</v>
          </cell>
          <cell r="J39">
            <v>4.4025537461553389E-2</v>
          </cell>
          <cell r="K39">
            <v>3.7337279513871086E-2</v>
          </cell>
          <cell r="L39">
            <v>4.291149827483564E-2</v>
          </cell>
          <cell r="M39">
            <v>4.0847397358789318E-2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2.39933556971409E-4</v>
          </cell>
          <cell r="H40">
            <v>1.0117260044822362E-2</v>
          </cell>
          <cell r="I40">
            <v>1.4461160226399612E-2</v>
          </cell>
          <cell r="J40">
            <v>1.4431140132928828E-2</v>
          </cell>
          <cell r="K40">
            <v>1.4228236448881942E-2</v>
          </cell>
          <cell r="L40">
            <v>1.7813009251445779E-2</v>
          </cell>
          <cell r="M40">
            <v>1.7048304247703289E-2</v>
          </cell>
        </row>
        <row r="41">
          <cell r="B41">
            <v>8.3051923563638528E-3</v>
          </cell>
          <cell r="C41">
            <v>2.1190160952837333E-2</v>
          </cell>
          <cell r="D41">
            <v>2.1189888223651625E-2</v>
          </cell>
          <cell r="E41">
            <v>2.1189710802141763E-2</v>
          </cell>
          <cell r="F41">
            <v>1.0386349938125461E-2</v>
          </cell>
          <cell r="G41">
            <v>0</v>
          </cell>
          <cell r="H41">
            <v>0</v>
          </cell>
          <cell r="I41">
            <v>0</v>
          </cell>
          <cell r="J41">
            <v>3.8094882795651502E-4</v>
          </cell>
          <cell r="K41">
            <v>4.1702678200936154E-4</v>
          </cell>
          <cell r="L41">
            <v>2.4672971299437345E-2</v>
          </cell>
          <cell r="M41">
            <v>2.4456447581517805E-2</v>
          </cell>
        </row>
        <row r="42">
          <cell r="B42">
            <v>6.4826211797015896E-3</v>
          </cell>
          <cell r="C42">
            <v>1.3365545458383966E-2</v>
          </cell>
          <cell r="D42">
            <v>4.2031311400455851E-2</v>
          </cell>
          <cell r="E42">
            <v>5.9181463907301196E-2</v>
          </cell>
          <cell r="F42">
            <v>0.1031977131671151</v>
          </cell>
          <cell r="G42">
            <v>7.0929899315753817E-2</v>
          </cell>
          <cell r="H42">
            <v>5.8714183643192849E-2</v>
          </cell>
          <cell r="I42">
            <v>7.3944311771079116E-3</v>
          </cell>
          <cell r="J42">
            <v>1.4349482097814996E-3</v>
          </cell>
          <cell r="K42">
            <v>7.2088461494318256E-5</v>
          </cell>
          <cell r="L42">
            <v>5.9837922049340196E-5</v>
          </cell>
          <cell r="M42">
            <v>8.8095499912554213E-5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9.4538791025819094E-2</v>
          </cell>
          <cell r="H43">
            <v>0.136336214726587</v>
          </cell>
          <cell r="I43">
            <v>0.167370962940594</v>
          </cell>
          <cell r="J43">
            <v>0.175877777715018</v>
          </cell>
          <cell r="K43">
            <v>0.17568658099103501</v>
          </cell>
          <cell r="L43">
            <v>0.166992937274205</v>
          </cell>
          <cell r="M43">
            <v>0.167492049651569</v>
          </cell>
        </row>
        <row r="44">
          <cell r="B44">
            <v>4.9193493597743998E-2</v>
          </cell>
          <cell r="C44">
            <v>1.3698777450315509E-2</v>
          </cell>
          <cell r="D44">
            <v>1.369927382003306E-2</v>
          </cell>
          <cell r="E44">
            <v>1.3545802965428861E-2</v>
          </cell>
          <cell r="F44">
            <v>1.3396377666247967E-2</v>
          </cell>
          <cell r="G44">
            <v>1.25929669786723E-2</v>
          </cell>
          <cell r="H44">
            <v>6.9895697188029904E-5</v>
          </cell>
          <cell r="I44">
            <v>6.1570265639190706E-5</v>
          </cell>
          <cell r="J44">
            <v>4.444121393312999E-5</v>
          </cell>
          <cell r="K44">
            <v>4.4103722454599814E-5</v>
          </cell>
          <cell r="L44">
            <v>3.1109137800543955E-5</v>
          </cell>
          <cell r="M44">
            <v>3.2052230258132667E-5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9.6352959470665303E-4</v>
          </cell>
          <cell r="H45">
            <v>2.9872377251810155E-2</v>
          </cell>
          <cell r="I45">
            <v>3.1031680305782381E-2</v>
          </cell>
          <cell r="J45">
            <v>3.1031816779128096E-2</v>
          </cell>
          <cell r="K45">
            <v>3.103198065070353E-2</v>
          </cell>
          <cell r="L45">
            <v>3.0881973480124274E-2</v>
          </cell>
          <cell r="M45">
            <v>3.0152299364509846E-2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2.28690398794281E-4</v>
          </cell>
          <cell r="F46">
            <v>4.789606485121773E-2</v>
          </cell>
          <cell r="G46">
            <v>7.2247539329311938E-2</v>
          </cell>
          <cell r="H46">
            <v>7.9916846259248969E-2</v>
          </cell>
          <cell r="I46">
            <v>8.1323980372280016E-2</v>
          </cell>
          <cell r="J46">
            <v>7.7464396550258732E-2</v>
          </cell>
          <cell r="K46">
            <v>7.4683869499969358E-2</v>
          </cell>
          <cell r="L46">
            <v>7.9078271396002445E-2</v>
          </cell>
          <cell r="M46">
            <v>7.9421322650208057E-2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4.4392443956353103E-5</v>
          </cell>
          <cell r="F47">
            <v>7.7772845816177798E-5</v>
          </cell>
          <cell r="G47">
            <v>2.0011340260212666E-4</v>
          </cell>
          <cell r="H47">
            <v>1.6650965099278961E-4</v>
          </cell>
          <cell r="I47">
            <v>1.7885784641104925E-4</v>
          </cell>
          <cell r="J47">
            <v>1.2464527977197945E-4</v>
          </cell>
          <cell r="K47">
            <v>1.797296692939002E-4</v>
          </cell>
          <cell r="L47">
            <v>1.4767452166636726E-4</v>
          </cell>
          <cell r="M47">
            <v>1.8121025106255156E-4</v>
          </cell>
        </row>
        <row r="48">
          <cell r="B48">
            <v>4.0828585450367726E-3</v>
          </cell>
          <cell r="C48">
            <v>5.8777842356078612E-4</v>
          </cell>
          <cell r="D48">
            <v>5.8731218029224824E-4</v>
          </cell>
          <cell r="E48">
            <v>5.7889860802874519E-4</v>
          </cell>
          <cell r="F48">
            <v>4.8421742998913588E-4</v>
          </cell>
          <cell r="G48">
            <v>2.1493907960517579E-4</v>
          </cell>
          <cell r="H48">
            <v>0</v>
          </cell>
          <cell r="I48">
            <v>0</v>
          </cell>
          <cell r="J48">
            <v>1.5636103518250729E-4</v>
          </cell>
          <cell r="K48">
            <v>2.6013778956235215E-4</v>
          </cell>
          <cell r="L48">
            <v>3.7693315993947516E-4</v>
          </cell>
          <cell r="M48">
            <v>4.2507409755208013E-4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6.0778170693536E-5</v>
          </cell>
          <cell r="K49">
            <v>1.0659476239494049E-4</v>
          </cell>
          <cell r="L49">
            <v>1.0697110541357726E-4</v>
          </cell>
          <cell r="M49">
            <v>1.949863043221646E-4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3.7732323047495198E-5</v>
          </cell>
          <cell r="F50">
            <v>5.9726867800758327E-5</v>
          </cell>
          <cell r="G50">
            <v>2.6826864875187882E-4</v>
          </cell>
          <cell r="H50">
            <v>3.9703117369926564E-4</v>
          </cell>
          <cell r="I50">
            <v>5.2247602299887322E-4</v>
          </cell>
          <cell r="J50">
            <v>3.3960977805882445E-4</v>
          </cell>
          <cell r="K50">
            <v>2.2641672503868066E-4</v>
          </cell>
          <cell r="L50">
            <v>2.9861056591780387E-4</v>
          </cell>
          <cell r="M50">
            <v>3.7998040041168057E-4</v>
          </cell>
        </row>
        <row r="51">
          <cell r="B51">
            <v>8.38634323866079E-3</v>
          </cell>
          <cell r="C51">
            <v>1.582502012897204E-2</v>
          </cell>
          <cell r="D51">
            <v>1.5824839219394156E-2</v>
          </cell>
          <cell r="E51">
            <v>1.5824675583014161E-2</v>
          </cell>
          <cell r="F51">
            <v>1.5824377109146807E-2</v>
          </cell>
          <cell r="G51">
            <v>8.0590212780533542E-3</v>
          </cell>
          <cell r="H51">
            <v>0</v>
          </cell>
          <cell r="I51">
            <v>0</v>
          </cell>
          <cell r="J51">
            <v>1.4755033571038211E-4</v>
          </cell>
          <cell r="K51">
            <v>3.9615162964229725E-4</v>
          </cell>
          <cell r="L51">
            <v>3.9620095190372678E-4</v>
          </cell>
          <cell r="M51">
            <v>5.3895655491633895E-4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1.478224837074745E-4</v>
          </cell>
          <cell r="K52">
            <v>2.825100151425319E-4</v>
          </cell>
          <cell r="L52">
            <v>2.8303138674069936E-4</v>
          </cell>
          <cell r="M52">
            <v>4.9012429888984743E-4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5.1221009337906495E-5</v>
          </cell>
          <cell r="F53">
            <v>1.0768635290559246E-4</v>
          </cell>
          <cell r="G53">
            <v>8.6927095579472161E-3</v>
          </cell>
          <cell r="H53">
            <v>1.4510735168153511E-2</v>
          </cell>
          <cell r="I53">
            <v>1.4481396245032538E-2</v>
          </cell>
          <cell r="J53">
            <v>1.434975576208356E-2</v>
          </cell>
          <cell r="K53">
            <v>1.4121932727452914E-2</v>
          </cell>
          <cell r="L53">
            <v>1.4173175191987747E-2</v>
          </cell>
          <cell r="M53">
            <v>1.3978273253820478E-2</v>
          </cell>
        </row>
        <row r="54">
          <cell r="B54">
            <v>7.35127E-2</v>
          </cell>
          <cell r="C54">
            <v>8.4745154296406014E-2</v>
          </cell>
          <cell r="D54">
            <v>8.4761857795520687E-2</v>
          </cell>
          <cell r="E54">
            <v>8.4761991684527707E-2</v>
          </cell>
          <cell r="F54">
            <v>8.4764447402530446E-2</v>
          </cell>
          <cell r="G54">
            <v>0.13082513059369302</v>
          </cell>
          <cell r="H54">
            <v>0.13082514424813946</v>
          </cell>
          <cell r="I54">
            <v>0.18959655978956419</v>
          </cell>
          <cell r="J54">
            <v>0.28902589398299044</v>
          </cell>
          <cell r="K54">
            <v>0.33025529597565328</v>
          </cell>
          <cell r="L54">
            <v>0.39914684778199755</v>
          </cell>
          <cell r="M54">
            <v>0.41455381936507146</v>
          </cell>
        </row>
        <row r="55">
          <cell r="B55">
            <v>6.5199911070355651E-2</v>
          </cell>
          <cell r="C55">
            <v>0.10228380934333731</v>
          </cell>
          <cell r="D55">
            <v>0.10228361696927681</v>
          </cell>
          <cell r="E55">
            <v>0.1022833962217842</v>
          </cell>
          <cell r="F55">
            <v>0.10228290076951185</v>
          </cell>
          <cell r="G55">
            <v>6.2878362846354813E-2</v>
          </cell>
          <cell r="H55">
            <v>0</v>
          </cell>
          <cell r="I55">
            <v>0</v>
          </cell>
          <cell r="J55">
            <v>1.4686933145847199E-4</v>
          </cell>
          <cell r="K55">
            <v>1.6604437411966378E-4</v>
          </cell>
          <cell r="L55">
            <v>1.6607961213720526E-4</v>
          </cell>
          <cell r="M55">
            <v>2.8646952360568282E-4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5.2320797804020601E-5</v>
          </cell>
          <cell r="F56">
            <v>5.3434853156535894E-5</v>
          </cell>
          <cell r="G56">
            <v>6.9805223591025824E-4</v>
          </cell>
          <cell r="H56">
            <v>9.6488717541440793E-4</v>
          </cell>
          <cell r="I56">
            <v>1.145630277846741E-3</v>
          </cell>
          <cell r="J56">
            <v>5.5088704927975856E-4</v>
          </cell>
          <cell r="K56">
            <v>1.8486119075118842E-4</v>
          </cell>
          <cell r="L56">
            <v>1.3260505518250038E-4</v>
          </cell>
          <cell r="M56">
            <v>2.5582620027275309E-4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5.74078092800221E-5</v>
          </cell>
          <cell r="F57">
            <v>2.0540098247702371E-4</v>
          </cell>
          <cell r="G57">
            <v>4.9334239951389302E-4</v>
          </cell>
          <cell r="H57">
            <v>4.4711346468094874E-4</v>
          </cell>
          <cell r="I57">
            <v>5.6944614221025424E-4</v>
          </cell>
          <cell r="J57">
            <v>5.3017785398521582E-4</v>
          </cell>
          <cell r="K57">
            <v>7.9890327241311648E-4</v>
          </cell>
          <cell r="L57">
            <v>5.3225410616434513E-4</v>
          </cell>
          <cell r="M57">
            <v>1.2220850884889244E-3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8.3718056261732795E-5</v>
          </cell>
          <cell r="K58">
            <v>1.5183129948738609E-4</v>
          </cell>
          <cell r="L58">
            <v>1.269654551337663E-4</v>
          </cell>
          <cell r="M58">
            <v>2.6066405885709554E-4</v>
          </cell>
        </row>
        <row r="63">
          <cell r="B63">
            <v>0.1</v>
          </cell>
          <cell r="C63">
            <v>9.9998201928832395E-2</v>
          </cell>
          <cell r="D63">
            <v>9.9998225640556562E-2</v>
          </cell>
          <cell r="E63">
            <v>9.9998319120808823E-2</v>
          </cell>
          <cell r="F63">
            <v>9.9998760056392841E-2</v>
          </cell>
          <cell r="G63">
            <v>9.999902134627954E-2</v>
          </cell>
          <cell r="H63">
            <v>9.9999057457514681E-2</v>
          </cell>
          <cell r="I63">
            <v>9.9998750782272355E-2</v>
          </cell>
          <cell r="J63">
            <v>9.9998460723605409E-2</v>
          </cell>
          <cell r="K63">
            <v>9.9998134428657723E-2</v>
          </cell>
          <cell r="L63">
            <v>9.9997970479172998E-2</v>
          </cell>
          <cell r="M63">
            <v>9.9997995040390864E-2</v>
          </cell>
        </row>
        <row r="64">
          <cell r="B64">
            <v>3.4173499406419397E-4</v>
          </cell>
          <cell r="C64">
            <v>3.4217710409570188E-4</v>
          </cell>
          <cell r="D64">
            <v>3.4377318709658515E-4</v>
          </cell>
          <cell r="E64">
            <v>3.4337345117914369E-4</v>
          </cell>
          <cell r="F64">
            <v>0.14573545880705899</v>
          </cell>
          <cell r="G64">
            <v>0.33525581634059565</v>
          </cell>
          <cell r="H64">
            <v>0.33526910005224669</v>
          </cell>
          <cell r="I64">
            <v>0.33527384410418182</v>
          </cell>
          <cell r="J64">
            <v>0.33527609155475557</v>
          </cell>
          <cell r="K64">
            <v>0.33528601311856016</v>
          </cell>
          <cell r="L64">
            <v>0.33529580613607834</v>
          </cell>
          <cell r="M64">
            <v>0.33535774933672591</v>
          </cell>
        </row>
        <row r="65">
          <cell r="B65">
            <v>2.51182447598704E-4</v>
          </cell>
          <cell r="C65">
            <v>2.5152012803291687E-4</v>
          </cell>
          <cell r="D65">
            <v>2.5277232726028242E-4</v>
          </cell>
          <cell r="E65">
            <v>2.6041107398481767E-4</v>
          </cell>
          <cell r="F65">
            <v>3.244417008178188E-3</v>
          </cell>
          <cell r="G65">
            <v>3.9357446817089685E-2</v>
          </cell>
          <cell r="H65">
            <v>0.2148214206097997</v>
          </cell>
          <cell r="I65">
            <v>0.26291086022998422</v>
          </cell>
          <cell r="J65">
            <v>0.42655992845365565</v>
          </cell>
          <cell r="K65">
            <v>0.48833539237119983</v>
          </cell>
          <cell r="L65">
            <v>0.42620728715786094</v>
          </cell>
          <cell r="M65">
            <v>0.41340245465889736</v>
          </cell>
        </row>
        <row r="66">
          <cell r="B66">
            <v>2.3962544248167032E-4</v>
          </cell>
          <cell r="C66">
            <v>2.398947597965639E-4</v>
          </cell>
          <cell r="D66">
            <v>2.4070160226788946E-4</v>
          </cell>
          <cell r="E66">
            <v>3.9764794554597485E-2</v>
          </cell>
          <cell r="F66">
            <v>8.0644134204006887E-2</v>
          </cell>
          <cell r="G66">
            <v>0.11705323815413926</v>
          </cell>
          <cell r="H66">
            <v>8.9455273884258002E-2</v>
          </cell>
          <cell r="I66">
            <v>0.10741402781629592</v>
          </cell>
          <cell r="J66">
            <v>0.13373346998162527</v>
          </cell>
          <cell r="K66">
            <v>0.11489292217453416</v>
          </cell>
          <cell r="L66">
            <v>0.13644010410414506</v>
          </cell>
          <cell r="M66">
            <v>0.12275207648653146</v>
          </cell>
        </row>
        <row r="67">
          <cell r="B67">
            <v>4.7997141146254003E-4</v>
          </cell>
          <cell r="C67">
            <v>4.8050663887014462E-4</v>
          </cell>
          <cell r="D67">
            <v>4.8212476490600557E-4</v>
          </cell>
          <cell r="E67">
            <v>3.5564216856011431E-2</v>
          </cell>
          <cell r="F67">
            <v>3.5701007531186879E-2</v>
          </cell>
          <cell r="G67">
            <v>2.6511151868717817E-2</v>
          </cell>
          <cell r="H67">
            <v>2.5313946053651823E-2</v>
          </cell>
          <cell r="I67">
            <v>4.302939151473803E-2</v>
          </cell>
          <cell r="J67">
            <v>3.5422646437909003E-2</v>
          </cell>
          <cell r="K67">
            <v>4.7350703390824478E-2</v>
          </cell>
          <cell r="L67">
            <v>4.75136237576523E-2</v>
          </cell>
          <cell r="M67">
            <v>6.0616352061688875E-2</v>
          </cell>
        </row>
        <row r="68">
          <cell r="B68">
            <v>4.7985877672549252E-4</v>
          </cell>
          <cell r="C68">
            <v>4.803928122283879E-4</v>
          </cell>
          <cell r="D68">
            <v>4.8201497553956044E-4</v>
          </cell>
          <cell r="E68">
            <v>4.0593496267982976E-2</v>
          </cell>
          <cell r="F68">
            <v>4.151953236860649E-2</v>
          </cell>
          <cell r="G68">
            <v>3.5240557358220903E-2</v>
          </cell>
          <cell r="H68">
            <v>5.873679235013872E-2</v>
          </cell>
          <cell r="I68">
            <v>4.9495746057311905E-2</v>
          </cell>
          <cell r="J68">
            <v>4.5132748695957417E-2</v>
          </cell>
          <cell r="K68">
            <v>5.7216670697671029E-2</v>
          </cell>
          <cell r="L68">
            <v>5.2111965883874289E-2</v>
          </cell>
          <cell r="M68">
            <v>6.1687531311754237E-2</v>
          </cell>
        </row>
        <row r="69">
          <cell r="B69">
            <v>2.4051853092982965E-4</v>
          </cell>
          <cell r="C69">
            <v>2.407872977341673E-4</v>
          </cell>
          <cell r="D69">
            <v>2.4159483059651025E-4</v>
          </cell>
          <cell r="E69">
            <v>2.7968789443297077E-2</v>
          </cell>
          <cell r="F69">
            <v>2.9188431667355432E-2</v>
          </cell>
          <cell r="G69">
            <v>2.2595014619372408E-2</v>
          </cell>
          <cell r="H69">
            <v>4.3194777816837039E-2</v>
          </cell>
          <cell r="I69">
            <v>3.334961786005633E-2</v>
          </cell>
          <cell r="J69">
            <v>3.0708884005112524E-2</v>
          </cell>
          <cell r="K69">
            <v>3.8245625964395173E-2</v>
          </cell>
          <cell r="L69">
            <v>3.4579231904496979E-2</v>
          </cell>
          <cell r="M69">
            <v>4.1079979689863946E-2</v>
          </cell>
        </row>
      </sheetData>
      <sheetData sheetId="61">
        <row r="14">
          <cell r="B14">
            <v>0</v>
          </cell>
          <cell r="C14">
            <v>1.2329661701996999</v>
          </cell>
          <cell r="D14">
            <v>1.00988490044158</v>
          </cell>
          <cell r="E14">
            <v>0</v>
          </cell>
          <cell r="F14">
            <v>0</v>
          </cell>
          <cell r="G14">
            <v>0.6080596291630983</v>
          </cell>
          <cell r="H14">
            <v>0.92970696050589186</v>
          </cell>
          <cell r="I14">
            <v>2.9191402305274398E-3</v>
          </cell>
          <cell r="J14">
            <v>1.4987831706685789E-5</v>
          </cell>
          <cell r="K14">
            <v>5.5954339855948973E-6</v>
          </cell>
          <cell r="L14">
            <v>4.3074564378410781E-5</v>
          </cell>
          <cell r="M14">
            <v>0</v>
          </cell>
        </row>
        <row r="15">
          <cell r="B15">
            <v>0</v>
          </cell>
          <cell r="C15">
            <v>1.158490231832213E-3</v>
          </cell>
          <cell r="D15">
            <v>5.0816500617388901E-3</v>
          </cell>
          <cell r="E15">
            <v>0.1235991622567498</v>
          </cell>
          <cell r="F15">
            <v>0.11290420251574648</v>
          </cell>
          <cell r="G15">
            <v>0.10626283855066482</v>
          </cell>
          <cell r="H15">
            <v>3.676274682610323E-7</v>
          </cell>
          <cell r="I15">
            <v>4.169172162477058E-7</v>
          </cell>
          <cell r="J15">
            <v>4.8701987483238854E-7</v>
          </cell>
          <cell r="K15">
            <v>2.1459312855894104E-6</v>
          </cell>
          <cell r="L15">
            <v>9.9944990853567002E-8</v>
          </cell>
          <cell r="M15">
            <v>5.2977319855759502E-8</v>
          </cell>
        </row>
        <row r="16">
          <cell r="B16">
            <v>0</v>
          </cell>
          <cell r="C16">
            <v>2.4773167679460289E-4</v>
          </cell>
          <cell r="D16">
            <v>2.4833623847504819E-2</v>
          </cell>
          <cell r="E16">
            <v>6.8050138086442617E-4</v>
          </cell>
          <cell r="F16">
            <v>7.7012265587868064E-5</v>
          </cell>
          <cell r="G16">
            <v>2.7578977931838148E-7</v>
          </cell>
          <cell r="H16">
            <v>1.478057672893996E-7</v>
          </cell>
          <cell r="I16">
            <v>2.1009024619231631E-7</v>
          </cell>
          <cell r="J16">
            <v>2.005102151820291E-7</v>
          </cell>
          <cell r="K16">
            <v>6.391047641517114E-7</v>
          </cell>
          <cell r="L16">
            <v>1.1759810832069462E-6</v>
          </cell>
          <cell r="M16">
            <v>1.2818328801061758E-4</v>
          </cell>
        </row>
        <row r="17">
          <cell r="B17">
            <v>0</v>
          </cell>
          <cell r="C17">
            <v>1.2880494618064999E-4</v>
          </cell>
          <cell r="D17">
            <v>5.5761839966964096E-7</v>
          </cell>
          <cell r="E17">
            <v>5.4808520604885295E-7</v>
          </cell>
          <cell r="F17">
            <v>4.6480937989336E-7</v>
          </cell>
          <cell r="G17">
            <v>4.8885011501236402E-5</v>
          </cell>
          <cell r="H17">
            <v>2.4747103210413599E-7</v>
          </cell>
          <cell r="I17">
            <v>5.1969871549542297E-5</v>
          </cell>
          <cell r="J17">
            <v>8.1738310518526402E-7</v>
          </cell>
          <cell r="K17">
            <v>2.2281464714336101E-4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2.4851367031639199E-6</v>
          </cell>
          <cell r="D18">
            <v>4.2995981526479103E-5</v>
          </cell>
          <cell r="E18">
            <v>5.9817656385210097E-2</v>
          </cell>
          <cell r="F18">
            <v>8.1188098136808894E-3</v>
          </cell>
          <cell r="G18">
            <v>3.4379799255588599E-6</v>
          </cell>
          <cell r="H18">
            <v>8.3479309252176594E-3</v>
          </cell>
          <cell r="I18">
            <v>3.9810875874382001E-5</v>
          </cell>
          <cell r="J18">
            <v>6.9139986830340696E-3</v>
          </cell>
          <cell r="K18">
            <v>1.08037441853502E-4</v>
          </cell>
          <cell r="L18">
            <v>2.24444783917447E-5</v>
          </cell>
          <cell r="M18">
            <v>1.7323911813290901E-2</v>
          </cell>
        </row>
        <row r="19">
          <cell r="B19">
            <v>0</v>
          </cell>
          <cell r="C19">
            <v>1.5545596990048899E-7</v>
          </cell>
          <cell r="D19">
            <v>4.8887124452166099E-7</v>
          </cell>
          <cell r="E19">
            <v>6.6028703295282001E-2</v>
          </cell>
          <cell r="F19">
            <v>0.177121694783479</v>
          </cell>
          <cell r="G19">
            <v>3.6376566248806602E-7</v>
          </cell>
          <cell r="H19">
            <v>1.57830063025297E-7</v>
          </cell>
          <cell r="I19">
            <v>2.3877061221288898E-7</v>
          </cell>
          <cell r="J19">
            <v>3.4740049003036097E-7</v>
          </cell>
          <cell r="K19">
            <v>6.0180644374790999E-3</v>
          </cell>
          <cell r="L19">
            <v>0.14553096971218901</v>
          </cell>
          <cell r="M19">
            <v>3.1337274143076098E-2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0.136201546895767</v>
          </cell>
          <cell r="H20">
            <v>2.95724173085944E-2</v>
          </cell>
          <cell r="I20">
            <v>1.6895798878137901E-5</v>
          </cell>
          <cell r="J20">
            <v>2.38908047506483E-7</v>
          </cell>
          <cell r="K20">
            <v>8.4232447416763504E-7</v>
          </cell>
          <cell r="L20">
            <v>2.1321825709200899E-2</v>
          </cell>
          <cell r="M20">
            <v>0.114879626642082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4.3792663394555798E-6</v>
          </cell>
          <cell r="H21">
            <v>5.2437621661927998E-6</v>
          </cell>
          <cell r="I21">
            <v>8.7503347274969895E-5</v>
          </cell>
          <cell r="J21">
            <v>1.60102377241981E-4</v>
          </cell>
          <cell r="K21">
            <v>1.9482945564331801E-6</v>
          </cell>
          <cell r="L21">
            <v>1.6793663430675801E-4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5.6823442416159304E-4</v>
          </cell>
          <cell r="G22">
            <v>1.30118036540862E-5</v>
          </cell>
          <cell r="H22">
            <v>4.6576859192759903E-3</v>
          </cell>
          <cell r="I22">
            <v>1.32858526077471E-3</v>
          </cell>
          <cell r="J22">
            <v>1.2746679043574199E-5</v>
          </cell>
          <cell r="K22">
            <v>2.35888176659598E-5</v>
          </cell>
          <cell r="L22">
            <v>6.1255462622032697E-4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3.6639660902775299E-6</v>
          </cell>
          <cell r="I23">
            <v>0</v>
          </cell>
          <cell r="J23">
            <v>1.02334501542079E-3</v>
          </cell>
          <cell r="K23">
            <v>1.12723257522674E-6</v>
          </cell>
          <cell r="L23">
            <v>1.2397919718217201E-5</v>
          </cell>
          <cell r="M23">
            <v>0</v>
          </cell>
        </row>
        <row r="24">
          <cell r="B24">
            <v>0</v>
          </cell>
          <cell r="C24">
            <v>1.4500623607281E-7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8.4418907904626797E-8</v>
          </cell>
          <cell r="D25">
            <v>3.4647225412194702E-4</v>
          </cell>
          <cell r="E25">
            <v>2.18652685792767E-7</v>
          </cell>
          <cell r="F25">
            <v>1.41157167207234E-4</v>
          </cell>
          <cell r="G25">
            <v>4.4278948279037902E-2</v>
          </cell>
          <cell r="H25">
            <v>4.1298526340522301E-7</v>
          </cell>
          <cell r="I25">
            <v>3.7352110658233199E-6</v>
          </cell>
          <cell r="J25">
            <v>1.16338605385016E-2</v>
          </cell>
          <cell r="K25">
            <v>3.6530459118204697E-2</v>
          </cell>
          <cell r="L25">
            <v>8.8155567865681496E-3</v>
          </cell>
          <cell r="M25">
            <v>1.0595640088371299E-6</v>
          </cell>
        </row>
        <row r="26">
          <cell r="B26">
            <v>0</v>
          </cell>
          <cell r="C26">
            <v>8.6986849487243307E-8</v>
          </cell>
          <cell r="D26">
            <v>1.25029503104231E-7</v>
          </cell>
          <cell r="E26">
            <v>1.7780057714512601E-7</v>
          </cell>
          <cell r="F26">
            <v>1.3214999324686E-2</v>
          </cell>
          <cell r="G26">
            <v>1.2227155520810099E-3</v>
          </cell>
          <cell r="H26">
            <v>2.3282514792116101E-7</v>
          </cell>
          <cell r="I26">
            <v>1.89300038984783E-2</v>
          </cell>
          <cell r="J26">
            <v>1.53703540059392E-3</v>
          </cell>
          <cell r="K26">
            <v>5.0351838045636801E-7</v>
          </cell>
          <cell r="L26">
            <v>7.8949322137275499E-3</v>
          </cell>
          <cell r="M26">
            <v>3.1906423105628801E-3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1.6789091672834999E-2</v>
          </cell>
          <cell r="H27">
            <v>2.3036058193013201E-2</v>
          </cell>
          <cell r="I27">
            <v>3.5330993640273899E-3</v>
          </cell>
          <cell r="J27">
            <v>2.4762640848278998E-7</v>
          </cell>
          <cell r="K27">
            <v>6.4065400207083405E-7</v>
          </cell>
          <cell r="L27">
            <v>4.1785905267177002E-6</v>
          </cell>
          <cell r="M27">
            <v>1.23139051678746E-2</v>
          </cell>
        </row>
        <row r="28">
          <cell r="B28">
            <v>0</v>
          </cell>
          <cell r="C28">
            <v>7.7739076664401104E-7</v>
          </cell>
          <cell r="D28">
            <v>7.7905107439880901E-7</v>
          </cell>
          <cell r="E28">
            <v>8.9870374980907805E-7</v>
          </cell>
          <cell r="F28">
            <v>4.2172635934463497E-6</v>
          </cell>
          <cell r="G28">
            <v>3.03058681701393E-5</v>
          </cell>
          <cell r="H28">
            <v>8.2767836127688302E-5</v>
          </cell>
          <cell r="I28">
            <v>6.7907525805882498E-6</v>
          </cell>
          <cell r="J28">
            <v>3.39463613624887E-6</v>
          </cell>
          <cell r="K28">
            <v>4.67606690847756E-5</v>
          </cell>
          <cell r="L28">
            <v>4.2833331984075099E-5</v>
          </cell>
          <cell r="M28">
            <v>2.9521481315058598E-6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1.6897825477638101E-2</v>
          </cell>
          <cell r="H30">
            <v>8.5180262713754602E-7</v>
          </cell>
          <cell r="I30">
            <v>2.8400791429799202E-6</v>
          </cell>
          <cell r="J30">
            <v>1.8905524369541599E-3</v>
          </cell>
          <cell r="K30">
            <v>6.1584741707374699E-2</v>
          </cell>
          <cell r="L30">
            <v>8.7048642359953202E-3</v>
          </cell>
          <cell r="M30">
            <v>3.0955476764900001E-6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6.2048880023437097E-5</v>
          </cell>
          <cell r="H31">
            <v>1.48430365197736E-2</v>
          </cell>
          <cell r="I31">
            <v>9.4116852427684197E-7</v>
          </cell>
          <cell r="J31">
            <v>5.7344014339432304E-3</v>
          </cell>
          <cell r="K31">
            <v>4.16496683501567E-7</v>
          </cell>
          <cell r="L31">
            <v>8.0280510307558003E-3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1.69571226942995E-4</v>
          </cell>
          <cell r="H32">
            <v>5.5235696090314298E-5</v>
          </cell>
          <cell r="I32">
            <v>4.5595170333593902E-7</v>
          </cell>
          <cell r="J32">
            <v>1.14949581670289E-5</v>
          </cell>
          <cell r="K32">
            <v>4.9919667989411405E-7</v>
          </cell>
          <cell r="L32">
            <v>2.1903668956748301E-4</v>
          </cell>
          <cell r="M32">
            <v>0</v>
          </cell>
        </row>
        <row r="33">
          <cell r="B33">
            <v>0</v>
          </cell>
          <cell r="C33">
            <v>7.1321167739356603E-3</v>
          </cell>
          <cell r="D33">
            <v>0.11191526789841399</v>
          </cell>
          <cell r="E33">
            <v>8.06977365984329E-3</v>
          </cell>
          <cell r="F33">
            <v>2.1990446229069399E-2</v>
          </cell>
          <cell r="G33">
            <v>1.97135159331401E-7</v>
          </cell>
          <cell r="H33">
            <v>0.13268922791691301</v>
          </cell>
          <cell r="I33">
            <v>5.0255163224274799E-6</v>
          </cell>
          <cell r="J33">
            <v>3.00662578155401E-2</v>
          </cell>
          <cell r="K33">
            <v>5.0555730367555895E-7</v>
          </cell>
          <cell r="L33">
            <v>0.13269150412904901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4.4925110592782001E-2</v>
          </cell>
          <cell r="E34">
            <v>0.18615511642573135</v>
          </cell>
          <cell r="F34">
            <v>0.19291832141018117</v>
          </cell>
          <cell r="G34">
            <v>0.1705766406930998</v>
          </cell>
          <cell r="H34">
            <v>0.67829297558092883</v>
          </cell>
          <cell r="I34">
            <v>5.7383454053592462E-6</v>
          </cell>
          <cell r="J34">
            <v>4.1486360304597439E-3</v>
          </cell>
          <cell r="K34">
            <v>3.2014404096036162E-5</v>
          </cell>
          <cell r="L34">
            <v>4.9781110122296838E-3</v>
          </cell>
          <cell r="M34">
            <v>2.2380187127905302E-3</v>
          </cell>
        </row>
        <row r="35">
          <cell r="B35">
            <v>0</v>
          </cell>
          <cell r="C35">
            <v>0</v>
          </cell>
          <cell r="D35">
            <v>1.76796415124302</v>
          </cell>
          <cell r="E35">
            <v>7.2298446885318902E-6</v>
          </cell>
          <cell r="F35">
            <v>1.9145914786745499</v>
          </cell>
          <cell r="G35">
            <v>0.86938947327919902</v>
          </cell>
          <cell r="H35">
            <v>2.3094254176210698</v>
          </cell>
          <cell r="I35">
            <v>0.58893897792578398</v>
          </cell>
          <cell r="J35">
            <v>1.73844410659561</v>
          </cell>
          <cell r="K35">
            <v>1.6400361617303201</v>
          </cell>
          <cell r="L35">
            <v>2.6296078346517202</v>
          </cell>
          <cell r="M35">
            <v>0.92545393526764197</v>
          </cell>
        </row>
        <row r="36">
          <cell r="B36">
            <v>0</v>
          </cell>
          <cell r="C36">
            <v>2.40006659723328E-6</v>
          </cell>
          <cell r="D36">
            <v>1.7682211653917808E-4</v>
          </cell>
          <cell r="E36">
            <v>3.4275468901990847</v>
          </cell>
          <cell r="F36">
            <v>0.46161083456636781</v>
          </cell>
          <cell r="G36">
            <v>0.75117958976700894</v>
          </cell>
          <cell r="H36">
            <v>1.8795472508471707</v>
          </cell>
          <cell r="I36">
            <v>2.6181540187457806</v>
          </cell>
          <cell r="J36">
            <v>0.71230471649379501</v>
          </cell>
          <cell r="K36">
            <v>1.0979306827413648</v>
          </cell>
          <cell r="L36">
            <v>2.2013167339809083</v>
          </cell>
          <cell r="M36">
            <v>2.9564191267066779</v>
          </cell>
        </row>
        <row r="37">
          <cell r="B37">
            <v>0</v>
          </cell>
          <cell r="C37">
            <v>2.5372675561713199E-6</v>
          </cell>
          <cell r="D37">
            <v>1.2518172656774151</v>
          </cell>
          <cell r="E37">
            <v>1.606757278441741</v>
          </cell>
          <cell r="F37">
            <v>0.2583124028722823</v>
          </cell>
          <cell r="G37">
            <v>0.37419445024675879</v>
          </cell>
          <cell r="H37">
            <v>1.914404850391513</v>
          </cell>
          <cell r="I37">
            <v>1.51632413333905</v>
          </cell>
          <cell r="J37">
            <v>0.43674418282393301</v>
          </cell>
          <cell r="K37">
            <v>0.62086788231534606</v>
          </cell>
          <cell r="L37">
            <v>2.1433561844369389</v>
          </cell>
          <cell r="M37">
            <v>1.7569567668246249</v>
          </cell>
        </row>
        <row r="38">
          <cell r="B38">
            <v>0</v>
          </cell>
          <cell r="C38">
            <v>0</v>
          </cell>
          <cell r="D38">
            <v>0.79176019679754495</v>
          </cell>
          <cell r="E38">
            <v>2.3143796266934801E-6</v>
          </cell>
          <cell r="F38">
            <v>2.2459948099135101</v>
          </cell>
          <cell r="G38">
            <v>0.55406700331998104</v>
          </cell>
          <cell r="H38">
            <v>1.1043704885097601</v>
          </cell>
          <cell r="I38">
            <v>0.34655874284235599</v>
          </cell>
          <cell r="J38">
            <v>1.8544543207926401</v>
          </cell>
          <cell r="K38">
            <v>1.3903557829230599</v>
          </cell>
          <cell r="L38">
            <v>1.34390095493069</v>
          </cell>
          <cell r="M38">
            <v>0.59830901277808801</v>
          </cell>
        </row>
        <row r="39">
          <cell r="B39">
            <v>0</v>
          </cell>
          <cell r="C39">
            <v>3.57144213169538E-7</v>
          </cell>
          <cell r="D39">
            <v>1.28472434313065E-6</v>
          </cell>
          <cell r="E39">
            <v>1.13924684040637E-2</v>
          </cell>
          <cell r="F39">
            <v>1.50518963626767E-2</v>
          </cell>
          <cell r="G39">
            <v>4.2919061728517803E-2</v>
          </cell>
          <cell r="H39">
            <v>2.2056403457173385E-6</v>
          </cell>
          <cell r="I39">
            <v>2.0987656941623802E-3</v>
          </cell>
          <cell r="J39">
            <v>1.2435232421901499E-4</v>
          </cell>
          <cell r="K39">
            <v>3.51135840697561E-2</v>
          </cell>
          <cell r="L39">
            <v>5.5763365936197205E-3</v>
          </cell>
          <cell r="M39">
            <v>3.5413950055603396E-5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2.39933556971409E-4</v>
          </cell>
          <cell r="H40">
            <v>9.8774155362338304E-3</v>
          </cell>
          <cell r="I40">
            <v>4.3441689471382704E-3</v>
          </cell>
          <cell r="J40">
            <v>2.01843459808517E-6</v>
          </cell>
          <cell r="K40">
            <v>6.0278624977124302E-6</v>
          </cell>
          <cell r="L40">
            <v>1.3461644514037301E-2</v>
          </cell>
          <cell r="M40">
            <v>3.5797413010719499E-3</v>
          </cell>
        </row>
        <row r="41">
          <cell r="B41">
            <v>0</v>
          </cell>
          <cell r="C41">
            <v>2.0257549486986201E-2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3.8094882795651502E-4</v>
          </cell>
          <cell r="K41">
            <v>3.6275768909689901E-5</v>
          </cell>
          <cell r="L41">
            <v>2.4377188227359198E-2</v>
          </cell>
          <cell r="M41">
            <v>4.3852171074541197E-5</v>
          </cell>
        </row>
        <row r="42">
          <cell r="B42">
            <v>0</v>
          </cell>
          <cell r="C42">
            <v>1.16865854938861E-2</v>
          </cell>
          <cell r="D42">
            <v>2.8665882316619699E-2</v>
          </cell>
          <cell r="E42">
            <v>1.7150462580336999E-2</v>
          </cell>
          <cell r="F42">
            <v>5.1380180623973599E-2</v>
          </cell>
          <cell r="G42">
            <v>1.0689850384735799E-5</v>
          </cell>
          <cell r="H42">
            <v>7.3236258370708903E-3</v>
          </cell>
          <cell r="I42">
            <v>6.0290770072083297E-5</v>
          </cell>
          <cell r="J42">
            <v>4.6401808289620202E-7</v>
          </cell>
          <cell r="K42">
            <v>1.18029866361078E-5</v>
          </cell>
          <cell r="L42">
            <v>3.7429702750637498E-5</v>
          </cell>
          <cell r="M42">
            <v>3.9323234942323798E-5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9.4538791025819094E-2</v>
          </cell>
          <cell r="H43">
            <v>4.1797423700767701E-2</v>
          </cell>
          <cell r="I43">
            <v>3.10347482140069E-2</v>
          </cell>
          <cell r="J43">
            <v>9.4057302602936002E-2</v>
          </cell>
          <cell r="K43">
            <v>5.0594530174092503E-2</v>
          </cell>
          <cell r="L43">
            <v>4.6661622807569497E-2</v>
          </cell>
          <cell r="M43">
            <v>7.0235896669906706E-2</v>
          </cell>
        </row>
        <row r="44">
          <cell r="B44">
            <v>0</v>
          </cell>
          <cell r="C44">
            <v>1.6024454170406E-7</v>
          </cell>
          <cell r="D44">
            <v>7.9134619076050705E-7</v>
          </cell>
          <cell r="E44">
            <v>1.5499687086085901E-3</v>
          </cell>
          <cell r="F44">
            <v>5.0038123997022902E-3</v>
          </cell>
          <cell r="G44">
            <v>3.8043225469460201E-7</v>
          </cell>
          <cell r="H44">
            <v>9.4069247148278097E-8</v>
          </cell>
          <cell r="I44">
            <v>1.17689923118313E-7</v>
          </cell>
          <cell r="J44">
            <v>8.7739580733697995E-8</v>
          </cell>
          <cell r="K44">
            <v>2.8841208325271801E-7</v>
          </cell>
          <cell r="L44">
            <v>2.2971231398573501E-5</v>
          </cell>
          <cell r="M44">
            <v>8.7739377237697299E-6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9.6352959470665303E-4</v>
          </cell>
          <cell r="H45">
            <v>2.8908870003260201E-2</v>
          </cell>
          <cell r="I45">
            <v>1.1593246059156501E-3</v>
          </cell>
          <cell r="J45">
            <v>1.89019900822381E-7</v>
          </cell>
          <cell r="K45">
            <v>4.2357862935227099E-7</v>
          </cell>
          <cell r="L45">
            <v>1.0374694920854299E-6</v>
          </cell>
          <cell r="M45">
            <v>8.3022714241520697E-5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2.28690398794281E-4</v>
          </cell>
          <cell r="F46">
            <v>4.7667410630217497E-2</v>
          </cell>
          <cell r="G46">
            <v>2.4395096785033901E-2</v>
          </cell>
          <cell r="H46">
            <v>7.8544837342361291E-3</v>
          </cell>
          <cell r="I46">
            <v>4.9074662834803398E-2</v>
          </cell>
          <cell r="J46">
            <v>1.7827806571132501E-2</v>
          </cell>
          <cell r="K46">
            <v>7.7817061450849902E-3</v>
          </cell>
          <cell r="L46">
            <v>5.0428624500347297E-2</v>
          </cell>
          <cell r="M46">
            <v>2.1211344241494401E-2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4.4392443956353103E-5</v>
          </cell>
          <cell r="F47">
            <v>3.3404882554004799E-5</v>
          </cell>
          <cell r="G47">
            <v>1.3085458801603299E-4</v>
          </cell>
          <cell r="H47">
            <v>2.3627399903002002E-6</v>
          </cell>
          <cell r="I47">
            <v>4.5807691640009801E-5</v>
          </cell>
          <cell r="J47">
            <v>5.6861437879924103E-5</v>
          </cell>
          <cell r="K47">
            <v>7.7269999397571896E-5</v>
          </cell>
          <cell r="L47">
            <v>2.3704783631897001E-5</v>
          </cell>
          <cell r="M47">
            <v>8.0493261297288795E-5</v>
          </cell>
        </row>
        <row r="48">
          <cell r="B48">
            <v>0</v>
          </cell>
          <cell r="C48">
            <v>1.135220496892062E-4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1.5636103518250729E-4</v>
          </cell>
          <cell r="K48">
            <v>1.037998536739886E-4</v>
          </cell>
          <cell r="L48">
            <v>1.1685847197731492E-4</v>
          </cell>
          <cell r="M48">
            <v>4.8326623953981809E-5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6.0778170693536E-5</v>
          </cell>
          <cell r="K49">
            <v>4.58503702555769E-5</v>
          </cell>
          <cell r="L49">
            <v>4.56752387592796E-7</v>
          </cell>
          <cell r="M49">
            <v>8.8242673602200589E-5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3.7732323047495198E-5</v>
          </cell>
          <cell r="F50">
            <v>2.200537576101834E-5</v>
          </cell>
          <cell r="G50">
            <v>2.1580715140862532E-4</v>
          </cell>
          <cell r="H50">
            <v>1.5928837244535618E-4</v>
          </cell>
          <cell r="I50">
            <v>1.4749182723373551E-4</v>
          </cell>
          <cell r="J50">
            <v>2.1033666892572974E-5</v>
          </cell>
          <cell r="K50">
            <v>5.8061241083718851E-5</v>
          </cell>
          <cell r="L50">
            <v>2.0027725969439539E-4</v>
          </cell>
          <cell r="M50">
            <v>1.217988850855766E-4</v>
          </cell>
        </row>
        <row r="51">
          <cell r="B51">
            <v>0</v>
          </cell>
          <cell r="C51">
            <v>7.4745819499283418E-3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1.4755033571038211E-4</v>
          </cell>
          <cell r="K51">
            <v>2.4871075047582002E-4</v>
          </cell>
          <cell r="L51">
            <v>8.3481941468485001E-7</v>
          </cell>
          <cell r="M51">
            <v>1.4357291087043549E-4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1.478224837074745E-4</v>
          </cell>
          <cell r="K52">
            <v>1.347952056415251E-4</v>
          </cell>
          <cell r="L52">
            <v>9.8357760648678102E-7</v>
          </cell>
          <cell r="M52">
            <v>2.0796486642481491E-4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5.1221009337906495E-5</v>
          </cell>
          <cell r="F53">
            <v>5.6537541288998193E-5</v>
          </cell>
          <cell r="G53">
            <v>8.5949352424422934E-3</v>
          </cell>
          <cell r="H53">
            <v>5.8594053333250315E-3</v>
          </cell>
          <cell r="I53">
            <v>6.4013949470809211E-5</v>
          </cell>
          <cell r="J53">
            <v>7.8882357179874078E-3</v>
          </cell>
          <cell r="K53">
            <v>6.1699479698721247E-3</v>
          </cell>
          <cell r="L53">
            <v>2.6190833351684211E-3</v>
          </cell>
          <cell r="M53">
            <v>5.1897655764054623E-3</v>
          </cell>
        </row>
        <row r="54">
          <cell r="B54">
            <v>0</v>
          </cell>
          <cell r="C54">
            <v>2.6188062153194001E-2</v>
          </cell>
          <cell r="D54">
            <v>6.5832062345705699E-3</v>
          </cell>
          <cell r="E54">
            <v>1.2221495775869401E-2</v>
          </cell>
          <cell r="F54">
            <v>4.4085571557729603E-2</v>
          </cell>
          <cell r="G54">
            <v>7.5461010322777397E-2</v>
          </cell>
          <cell r="H54">
            <v>1.1278735645618199E-2</v>
          </cell>
          <cell r="I54">
            <v>0.102857110155873</v>
          </cell>
          <cell r="J54">
            <v>0.16478987122677899</v>
          </cell>
          <cell r="K54">
            <v>6.26086185491984E-2</v>
          </cell>
          <cell r="L54">
            <v>0.20577116696068701</v>
          </cell>
          <cell r="M54">
            <v>0.14617439160409801</v>
          </cell>
        </row>
        <row r="55">
          <cell r="B55">
            <v>0</v>
          </cell>
          <cell r="C55">
            <v>0.102282864796817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1.4686933145847199E-4</v>
          </cell>
          <cell r="K55">
            <v>1.9254301368314499E-5</v>
          </cell>
          <cell r="L55">
            <v>4.5396744151840202E-7</v>
          </cell>
          <cell r="M55">
            <v>1.2099863044988699E-4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5.2320797804020601E-5</v>
          </cell>
          <cell r="F56">
            <v>1.1499167601091E-6</v>
          </cell>
          <cell r="G56">
            <v>6.5471681729326904E-4</v>
          </cell>
          <cell r="H56">
            <v>3.09120088688544E-4</v>
          </cell>
          <cell r="I56">
            <v>1.8194658905226901E-4</v>
          </cell>
          <cell r="J56">
            <v>6.08641815373605E-7</v>
          </cell>
          <cell r="K56">
            <v>2.6252061477730902E-6</v>
          </cell>
          <cell r="L56">
            <v>9.7671596431370499E-5</v>
          </cell>
          <cell r="M56">
            <v>1.5577947964413901E-4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5.74078092800221E-5</v>
          </cell>
          <cell r="F57">
            <v>1.4800930922797301E-4</v>
          </cell>
          <cell r="G57">
            <v>2.98894770918368E-4</v>
          </cell>
          <cell r="H57">
            <v>2.7628055734331197E-7</v>
          </cell>
          <cell r="I57">
            <v>2.7045337497286697E-4</v>
          </cell>
          <cell r="J57">
            <v>2.13888597652079E-4</v>
          </cell>
          <cell r="K57">
            <v>3.1482660931667701E-4</v>
          </cell>
          <cell r="L57">
            <v>2.3753520833096199E-5</v>
          </cell>
          <cell r="M57">
            <v>8.8381329620930698E-4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8.3718056261732795E-5</v>
          </cell>
          <cell r="K58">
            <v>6.8167436063294794E-5</v>
          </cell>
          <cell r="L58">
            <v>1.7683108152572799E-6</v>
          </cell>
          <cell r="M58">
            <v>1.90942948108263E-4</v>
          </cell>
        </row>
        <row r="63">
          <cell r="B63">
            <v>0</v>
          </cell>
          <cell r="C63">
            <v>4.5847588092246599E-7</v>
          </cell>
          <cell r="D63">
            <v>4.8614309125066503E-7</v>
          </cell>
          <cell r="E63">
            <v>5.2044911975528701E-7</v>
          </cell>
          <cell r="F63">
            <v>7.7215875667093902E-7</v>
          </cell>
          <cell r="G63">
            <v>7.2436393462621796E-7</v>
          </cell>
          <cell r="H63">
            <v>6.6150237844329701E-7</v>
          </cell>
          <cell r="I63">
            <v>5.8937419853462096E-7</v>
          </cell>
          <cell r="J63">
            <v>5.5469297589262205E-7</v>
          </cell>
          <cell r="K63">
            <v>6.7142333989761204E-7</v>
          </cell>
          <cell r="L63">
            <v>8.2604234960141203E-7</v>
          </cell>
          <cell r="M63">
            <v>1.0593312088174199E-6</v>
          </cell>
        </row>
        <row r="64">
          <cell r="B64">
            <v>3.4173499406419397E-4</v>
          </cell>
          <cell r="C64">
            <v>5.2375409929765204E-7</v>
          </cell>
          <cell r="D64">
            <v>1.80057188706791E-6</v>
          </cell>
          <cell r="E64">
            <v>9.1612402932635597E-5</v>
          </cell>
          <cell r="F64">
            <v>0.14564336351058599</v>
          </cell>
          <cell r="G64">
            <v>0.189593713744273</v>
          </cell>
          <cell r="H64">
            <v>7.0158249935577399E-2</v>
          </cell>
          <cell r="I64">
            <v>0.20035216336536901</v>
          </cell>
          <cell r="J64">
            <v>0.10336676288069099</v>
          </cell>
          <cell r="K64">
            <v>0.129271486938448</v>
          </cell>
          <cell r="L64">
            <v>0.18771686467933399</v>
          </cell>
          <cell r="M64">
            <v>6.0402464384288299E-2</v>
          </cell>
        </row>
        <row r="65">
          <cell r="B65">
            <v>2.51182447598704E-4</v>
          </cell>
          <cell r="C65">
            <v>3.97729856172633E-7</v>
          </cell>
          <cell r="D65">
            <v>1.3966890489358501E-6</v>
          </cell>
          <cell r="E65">
            <v>7.5256444502091994E-5</v>
          </cell>
          <cell r="F65">
            <v>3.16877194030877E-3</v>
          </cell>
          <cell r="G65">
            <v>3.61732468688859E-2</v>
          </cell>
          <cell r="H65">
            <v>0.17700554238171301</v>
          </cell>
          <cell r="I65">
            <v>7.3549675158836605E-2</v>
          </cell>
          <cell r="J65">
            <v>0.27339195749684803</v>
          </cell>
          <cell r="K65">
            <v>0.177261974970889</v>
          </cell>
          <cell r="L65">
            <v>0.20052253636271999</v>
          </cell>
          <cell r="M65">
            <v>9.3254264333040196E-2</v>
          </cell>
        </row>
        <row r="66">
          <cell r="B66">
            <v>2.3751466663543501E-4</v>
          </cell>
          <cell r="C66">
            <v>3.7687888894827002E-7</v>
          </cell>
          <cell r="D66">
            <v>1.02739504792965E-6</v>
          </cell>
          <cell r="E66">
            <v>3.9589959517115803E-2</v>
          </cell>
          <cell r="F66">
            <v>4.1053849919566801E-2</v>
          </cell>
          <cell r="G66">
            <v>6.7685832195932993E-2</v>
          </cell>
          <cell r="H66">
            <v>4.8280848476276898E-4</v>
          </cell>
          <cell r="I66">
            <v>8.3810436607107894E-2</v>
          </cell>
          <cell r="J66">
            <v>4.9706177447628001E-2</v>
          </cell>
          <cell r="K66">
            <v>2.2247570332530799E-2</v>
          </cell>
          <cell r="L66">
            <v>0.105388913708375</v>
          </cell>
          <cell r="M66">
            <v>2.3499673648155E-3</v>
          </cell>
        </row>
        <row r="67">
          <cell r="B67">
            <v>4.74510409325212E-4</v>
          </cell>
          <cell r="C67">
            <v>7.5480324131600498E-7</v>
          </cell>
          <cell r="D67">
            <v>2.0824245689027202E-6</v>
          </cell>
          <cell r="E67">
            <v>3.5214927825265002E-2</v>
          </cell>
          <cell r="F67">
            <v>4.8541514134746802E-4</v>
          </cell>
          <cell r="G67">
            <v>1.863113788251897E-2</v>
          </cell>
          <cell r="H67">
            <v>6.43159307138178E-3</v>
          </cell>
          <cell r="I67">
            <v>3.0234468721513398E-2</v>
          </cell>
          <cell r="J67">
            <v>2.2958150907607102E-3</v>
          </cell>
          <cell r="K67">
            <v>2.9565610696278499E-2</v>
          </cell>
          <cell r="L67">
            <v>1.7542231039451697E-2</v>
          </cell>
          <cell r="M67">
            <v>2.3123113335583201E-2</v>
          </cell>
        </row>
        <row r="68">
          <cell r="B68">
            <v>4.74397882774244E-4</v>
          </cell>
          <cell r="C68">
            <v>7.5455755986286403E-7</v>
          </cell>
          <cell r="D68">
            <v>2.0801954570349002E-6</v>
          </cell>
          <cell r="E68">
            <v>4.0244291354016803E-2</v>
          </cell>
          <cell r="F68">
            <v>1.2745773390903301E-3</v>
          </cell>
          <cell r="G68">
            <v>2.5515230212599098E-2</v>
          </cell>
          <cell r="H68">
            <v>3.2561158064912402E-2</v>
          </cell>
          <cell r="I68">
            <v>8.2196729174185308E-3</v>
          </cell>
          <cell r="J68">
            <v>2.2267356690368702E-2</v>
          </cell>
          <cell r="K68">
            <v>3.07391805507965E-2</v>
          </cell>
          <cell r="L68">
            <v>1.742960789275573E-2</v>
          </cell>
          <cell r="M68">
            <v>2.3514917292695801E-2</v>
          </cell>
        </row>
        <row r="69">
          <cell r="B69">
            <v>2.3814952855561499E-4</v>
          </cell>
          <cell r="C69">
            <v>3.7744059111094098E-7</v>
          </cell>
          <cell r="D69">
            <v>1.02991913793755E-6</v>
          </cell>
          <cell r="E69">
            <v>2.77934868908352E-2</v>
          </cell>
          <cell r="F69">
            <v>1.394618658971E-3</v>
          </cell>
          <cell r="G69">
            <v>1.5364063384964301E-2</v>
          </cell>
          <cell r="H69">
            <v>2.7107828491918E-2</v>
          </cell>
          <cell r="I69">
            <v>9.9397821976302501E-4</v>
          </cell>
          <cell r="J69">
            <v>1.75218333238445E-2</v>
          </cell>
          <cell r="K69">
            <v>2.0215117053382099E-2</v>
          </cell>
          <cell r="L69">
            <v>1.12610451176953E-2</v>
          </cell>
          <cell r="M69">
            <v>1.61773663185329E-2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2.4542972628233725E-4</v>
          </cell>
          <cell r="J157">
            <v>2.3260068206158518E-4</v>
          </cell>
          <cell r="K157">
            <v>2.5702691859347168E-4</v>
          </cell>
          <cell r="L157">
            <v>2.7834131670170656E-4</v>
          </cell>
          <cell r="M157">
            <v>4.6575432091183511E-4</v>
          </cell>
        </row>
      </sheetData>
      <sheetData sheetId="69">
        <row r="5">
          <cell r="B5">
            <v>0.71274846193599817</v>
          </cell>
          <cell r="C5">
            <v>0.63725309941811226</v>
          </cell>
          <cell r="D5">
            <v>0.47861444540232373</v>
          </cell>
          <cell r="E5">
            <v>1.2976472754925249E-4</v>
          </cell>
          <cell r="F5">
            <v>3.0951736185301986E-4</v>
          </cell>
          <cell r="G5">
            <v>2.4343203098588006E-4</v>
          </cell>
          <cell r="H5">
            <v>1.9229185098413204E-4</v>
          </cell>
          <cell r="I5">
            <v>3.3815979862903118</v>
          </cell>
          <cell r="J5">
            <v>3.6766556354921427</v>
          </cell>
          <cell r="K5">
            <v>3.3817564022909585</v>
          </cell>
          <cell r="L5">
            <v>3.6764402434013417</v>
          </cell>
          <cell r="M5">
            <v>3.8772840219216653</v>
          </cell>
        </row>
        <row r="12">
          <cell r="B12">
            <v>0.18465973808351233</v>
          </cell>
          <cell r="C12">
            <v>3.3934857364280175E-5</v>
          </cell>
          <cell r="D12">
            <v>0.18464258072848386</v>
          </cell>
          <cell r="E12">
            <v>5.0095872492786936E-5</v>
          </cell>
          <cell r="F12">
            <v>8.0748516466439799E-5</v>
          </cell>
          <cell r="G12">
            <v>8.2853310480656268E-5</v>
          </cell>
          <cell r="H12">
            <v>8.7421877485089204E-5</v>
          </cell>
          <cell r="I12">
            <v>1.8263106835880375E-4</v>
          </cell>
          <cell r="J12">
            <v>8.2012079264804884E-5</v>
          </cell>
          <cell r="K12">
            <v>2.1511272247713893E-4</v>
          </cell>
          <cell r="L12">
            <v>1.1044948328687952E-4</v>
          </cell>
          <cell r="M12">
            <v>3.7711011861667692E-4</v>
          </cell>
        </row>
        <row r="19">
          <cell r="B19">
            <v>1.3280005236402344</v>
          </cell>
          <cell r="C19">
            <v>3.5476460412245938</v>
          </cell>
          <cell r="D19">
            <v>4.3846913208644445</v>
          </cell>
          <cell r="E19">
            <v>4.3847643201276112</v>
          </cell>
          <cell r="F19">
            <v>4.384764722687259</v>
          </cell>
          <cell r="G19">
            <v>4.3863142420010712</v>
          </cell>
          <cell r="H19">
            <v>4.3863200564083078</v>
          </cell>
          <cell r="I19">
            <v>6.5776117314936329</v>
          </cell>
          <cell r="J19">
            <v>6.577613075162474</v>
          </cell>
          <cell r="K19">
            <v>6.5776488810730198</v>
          </cell>
          <cell r="L19">
            <v>6.5776523690405755</v>
          </cell>
          <cell r="M19">
            <v>6.5781944906288992</v>
          </cell>
        </row>
        <row r="20">
          <cell r="B20">
            <v>5.6294120804435988</v>
          </cell>
          <cell r="C20">
            <v>6.2382331811408473</v>
          </cell>
          <cell r="D20">
            <v>6.0290553427959255</v>
          </cell>
          <cell r="E20">
            <v>6.9209378735262144</v>
          </cell>
          <cell r="F20">
            <v>6.9088168600840474</v>
          </cell>
          <cell r="G20">
            <v>6.6061562478885554</v>
          </cell>
          <cell r="H20">
            <v>6.5875037502582474</v>
          </cell>
          <cell r="I20">
            <v>9.8462779440032957</v>
          </cell>
          <cell r="J20">
            <v>10.30824484288865</v>
          </cell>
          <cell r="K20">
            <v>10.47513208529902</v>
          </cell>
          <cell r="L20">
            <v>10.642017341748195</v>
          </cell>
          <cell r="M20">
            <v>10.809115369528241</v>
          </cell>
        </row>
        <row r="21">
          <cell r="B21">
            <v>0</v>
          </cell>
          <cell r="C21">
            <v>3.4893767708097946E-5</v>
          </cell>
          <cell r="D21">
            <v>6.2250980644193719E-5</v>
          </cell>
          <cell r="E21">
            <v>9.7373105227833306E-4</v>
          </cell>
          <cell r="F21">
            <v>9.7635980254661759E-4</v>
          </cell>
          <cell r="G21">
            <v>9.7831778608445516E-4</v>
          </cell>
          <cell r="H21">
            <v>9.7929747186664847E-4</v>
          </cell>
          <cell r="I21">
            <v>9.813060749514946E-4</v>
          </cell>
          <cell r="J21">
            <v>9.8079570447632105E-4</v>
          </cell>
          <cell r="K21">
            <v>9.8615788706360864E-4</v>
          </cell>
          <cell r="L21">
            <v>9.8711317589006051E-4</v>
          </cell>
          <cell r="M21">
            <v>1.8381555379215287E-3</v>
          </cell>
        </row>
        <row r="28">
          <cell r="B28">
            <v>3.3906559837498691E-3</v>
          </cell>
          <cell r="C28">
            <v>4.9092773158967793E-3</v>
          </cell>
          <cell r="D28">
            <v>4.9195831620566181E-3</v>
          </cell>
          <cell r="E28">
            <v>3.8940612860751678E-2</v>
          </cell>
          <cell r="F28">
            <v>10.388735448379292</v>
          </cell>
          <cell r="G28">
            <v>10.388737099638311</v>
          </cell>
          <cell r="H28">
            <v>10.388740059107091</v>
          </cell>
          <cell r="I28">
            <v>13.313216030934363</v>
          </cell>
          <cell r="J28">
            <v>13.313259363099169</v>
          </cell>
          <cell r="K28">
            <v>14.631547111306876</v>
          </cell>
          <cell r="L28">
            <v>14.631686285739075</v>
          </cell>
          <cell r="M28">
            <v>14.967098054637605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7.4628903010072646E-5</v>
          </cell>
          <cell r="J29">
            <v>5.2125859245037744E-5</v>
          </cell>
          <cell r="K29">
            <v>7.9489238668756346E-5</v>
          </cell>
          <cell r="L29">
            <v>7.0482612921249447E-5</v>
          </cell>
          <cell r="M29">
            <v>1.5339789883414654E-4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1.015913228756679E-4</v>
          </cell>
          <cell r="J30">
            <v>1.1316967736055174E-4</v>
          </cell>
          <cell r="K30">
            <v>1.0518071240654549E-4</v>
          </cell>
          <cell r="L30">
            <v>1.2806471521409574E-4</v>
          </cell>
          <cell r="M30">
            <v>1.8210133643500707E-4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8.9747586430988235E-5</v>
          </cell>
          <cell r="J31">
            <v>4.0097105626024643E-5</v>
          </cell>
          <cell r="K31">
            <v>1.0287612633153032E-4</v>
          </cell>
          <cell r="L31">
            <v>5.9838599663741832E-5</v>
          </cell>
          <cell r="M31">
            <v>2.8414461952941394E-4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2.0773977366702168</v>
          </cell>
          <cell r="J32">
            <v>4.4924492450799933</v>
          </cell>
          <cell r="K32">
            <v>4.8709585327444955</v>
          </cell>
          <cell r="L32">
            <v>5.482696990395957</v>
          </cell>
          <cell r="M32">
            <v>5.8440222362919174</v>
          </cell>
        </row>
        <row r="38">
          <cell r="B38">
            <v>1.2890707007469853</v>
          </cell>
          <cell r="C38">
            <v>3.9830669057571191</v>
          </cell>
          <cell r="D38">
            <v>3.0659085049918136</v>
          </cell>
          <cell r="E38">
            <v>3.0658287856394186</v>
          </cell>
          <cell r="F38">
            <v>3.0658443660716506</v>
          </cell>
          <cell r="G38">
            <v>3.0850084896414205</v>
          </cell>
          <cell r="H38">
            <v>3.0834840213995545</v>
          </cell>
          <cell r="I38">
            <v>9.2078349696437503</v>
          </cell>
          <cell r="J38">
            <v>9.4668548508225339</v>
          </cell>
          <cell r="K38">
            <v>9.5604430996836687</v>
          </cell>
          <cell r="L38">
            <v>9.6539992222770135</v>
          </cell>
          <cell r="M38">
            <v>9.7484548829701616</v>
          </cell>
        </row>
        <row r="39">
          <cell r="B39">
            <v>1.1764710823746554</v>
          </cell>
          <cell r="C39">
            <v>3.6351481971247588</v>
          </cell>
          <cell r="D39">
            <v>2.7981030794038224</v>
          </cell>
          <cell r="E39">
            <v>2.7980303234931116</v>
          </cell>
          <cell r="F39">
            <v>2.7980445429831429</v>
          </cell>
          <cell r="G39">
            <v>2.8155346908748156</v>
          </cell>
          <cell r="H39">
            <v>2.81414338409737</v>
          </cell>
          <cell r="I39">
            <v>8.4035356375617543</v>
          </cell>
          <cell r="J39">
            <v>8.6399302742487603</v>
          </cell>
          <cell r="K39">
            <v>8.7253436409255585</v>
          </cell>
          <cell r="L39">
            <v>8.8107276875464144</v>
          </cell>
          <cell r="M39">
            <v>8.8969326981076549</v>
          </cell>
        </row>
      </sheetData>
      <sheetData sheetId="70">
        <row r="3">
          <cell r="B3">
            <v>48.063397652170998</v>
          </cell>
          <cell r="C3">
            <v>50.716969641477618</v>
          </cell>
          <cell r="D3">
            <v>52.366724839208416</v>
          </cell>
          <cell r="E3">
            <v>53.836873933139181</v>
          </cell>
          <cell r="F3">
            <v>54.805008375187505</v>
          </cell>
          <cell r="G3">
            <v>55.348852037676238</v>
          </cell>
          <cell r="H3">
            <v>56.040901639117003</v>
          </cell>
          <cell r="I3">
            <v>56.732964783197062</v>
          </cell>
          <cell r="J3">
            <v>57.427778734256314</v>
          </cell>
          <cell r="K3">
            <v>58.992550746872681</v>
          </cell>
          <cell r="L3">
            <v>57.52013357027549</v>
          </cell>
          <cell r="M3">
            <v>57.640494588222232</v>
          </cell>
        </row>
        <row r="6">
          <cell r="B6">
            <v>0</v>
          </cell>
          <cell r="C6">
            <v>4.8941912711128515</v>
          </cell>
          <cell r="D6">
            <v>4.8941942451666423</v>
          </cell>
          <cell r="E6">
            <v>5.1857245399981178</v>
          </cell>
          <cell r="F6">
            <v>7.8917451614000278</v>
          </cell>
          <cell r="G6">
            <v>7.981604009642056</v>
          </cell>
          <cell r="H6">
            <v>7.9816309917868171</v>
          </cell>
          <cell r="I6">
            <v>7.9817088062820867</v>
          </cell>
          <cell r="J6">
            <v>7.981635928340344</v>
          </cell>
          <cell r="K6">
            <v>7.9817369300074841</v>
          </cell>
          <cell r="L6">
            <v>7.9816691330863891</v>
          </cell>
          <cell r="M6">
            <v>7.9818112842357225</v>
          </cell>
        </row>
        <row r="11">
          <cell r="B11">
            <v>60.070008356432801</v>
          </cell>
          <cell r="C11">
            <v>62.576416012434422</v>
          </cell>
          <cell r="D11">
            <v>64.91030717087861</v>
          </cell>
          <cell r="E11">
            <v>67.968494603096957</v>
          </cell>
          <cell r="F11">
            <v>68.584921749998898</v>
          </cell>
          <cell r="G11">
            <v>68.974855655957668</v>
          </cell>
          <cell r="H11">
            <v>72.186489917196042</v>
          </cell>
          <cell r="I11">
            <v>74.286188486175561</v>
          </cell>
          <cell r="J11">
            <v>75.04556951896555</v>
          </cell>
          <cell r="K11">
            <v>77.310039037437434</v>
          </cell>
          <cell r="L11">
            <v>75.838030748495342</v>
          </cell>
          <cell r="M11">
            <v>75.957844336132197</v>
          </cell>
        </row>
        <row r="18">
          <cell r="B18">
            <v>3.5600025402480124</v>
          </cell>
          <cell r="C18">
            <v>3.4647170369781115</v>
          </cell>
          <cell r="D18">
            <v>0.14506985249883053</v>
          </cell>
          <cell r="E18">
            <v>2.2059575407779594E-4</v>
          </cell>
          <cell r="F18">
            <v>1.384967276611329E-4</v>
          </cell>
          <cell r="G18">
            <v>6.6711962908754115E-4</v>
          </cell>
          <cell r="H18">
            <v>5.2275762968793515E-4</v>
          </cell>
          <cell r="I18">
            <v>3.15147594508907E-4</v>
          </cell>
          <cell r="J18">
            <v>2.6321926733207762E-4</v>
          </cell>
          <cell r="K18">
            <v>2.4990710065252554E-4</v>
          </cell>
          <cell r="L18">
            <v>2.6819447364561771E-4</v>
          </cell>
          <cell r="M18">
            <v>1.3687320873528993E-4</v>
          </cell>
        </row>
        <row r="19">
          <cell r="B19">
            <v>12.728645463198141</v>
          </cell>
          <cell r="C19">
            <v>13.638427169870805</v>
          </cell>
          <cell r="D19">
            <v>13.518897776308581</v>
          </cell>
          <cell r="E19">
            <v>15.415927568369169</v>
          </cell>
          <cell r="F19">
            <v>14.92038928642468</v>
          </cell>
          <cell r="G19">
            <v>17.991099224348424</v>
          </cell>
          <cell r="H19">
            <v>23.042090240259618</v>
          </cell>
          <cell r="I19">
            <v>22.788443097362666</v>
          </cell>
          <cell r="J19">
            <v>22.292979136147849</v>
          </cell>
          <cell r="K19">
            <v>21.7123800481567</v>
          </cell>
          <cell r="L19">
            <v>21.227721585468458</v>
          </cell>
          <cell r="M19">
            <v>20.98933181760373</v>
          </cell>
        </row>
        <row r="21">
          <cell r="B21">
            <v>7.7980415913473502</v>
          </cell>
          <cell r="C21">
            <v>8.08014600692578</v>
          </cell>
          <cell r="D21">
            <v>5.6082663577601233</v>
          </cell>
          <cell r="E21">
            <v>5.5456300382982704</v>
          </cell>
          <cell r="F21">
            <v>5.4830012145273299</v>
          </cell>
          <cell r="G21">
            <v>5.4553277366678534</v>
          </cell>
          <cell r="H21">
            <v>0.5601032051580872</v>
          </cell>
          <cell r="I21">
            <v>7.9861432837232858E-4</v>
          </cell>
          <cell r="J21">
            <v>8.6204513065792532E-4</v>
          </cell>
          <cell r="K21">
            <v>4.5937067857381808E-4</v>
          </cell>
          <cell r="L21">
            <v>6.2154486694726617E-4</v>
          </cell>
          <cell r="M21">
            <v>1.8120175635282743E-4</v>
          </cell>
        </row>
        <row r="22">
          <cell r="B22">
            <v>6.7631430712146681E-2</v>
          </cell>
          <cell r="C22">
            <v>8.5490108285093055E-2</v>
          </cell>
          <cell r="D22">
            <v>8.4306603446539133E-2</v>
          </cell>
          <cell r="E22">
            <v>8.5638046153927616E-2</v>
          </cell>
          <cell r="F22">
            <v>8.5650666953432014E-2</v>
          </cell>
          <cell r="G22">
            <v>5.7513224933381249E-2</v>
          </cell>
          <cell r="H22">
            <v>5.7281614219808402E-2</v>
          </cell>
          <cell r="I22">
            <v>8.0442530024018258E-2</v>
          </cell>
          <cell r="J22">
            <v>8.0081946355911093E-2</v>
          </cell>
          <cell r="K22">
            <v>7.9519377971136382E-2</v>
          </cell>
          <cell r="L22">
            <v>1.4635442297903051E-2</v>
          </cell>
          <cell r="M22">
            <v>1.2868166103464219E-3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5.7287701256572808E-2</v>
          </cell>
          <cell r="F23">
            <v>8.7577646892849721</v>
          </cell>
          <cell r="G23">
            <v>8.7264221571768346</v>
          </cell>
          <cell r="H23">
            <v>8.6251926213557475</v>
          </cell>
          <cell r="I23">
            <v>13.579012888220481</v>
          </cell>
          <cell r="J23">
            <v>14.989904590007043</v>
          </cell>
          <cell r="K23">
            <v>15.340315138978088</v>
          </cell>
          <cell r="L23">
            <v>15.316061699164727</v>
          </cell>
          <cell r="M23">
            <v>15.309338985454701</v>
          </cell>
        </row>
        <row r="24">
          <cell r="B24">
            <v>0.74846949844272026</v>
          </cell>
          <cell r="C24">
            <v>0.94972870501664453</v>
          </cell>
          <cell r="D24">
            <v>2.4550054276924898</v>
          </cell>
          <cell r="E24">
            <v>4.108344811245086</v>
          </cell>
          <cell r="F24">
            <v>5.6653228340841721</v>
          </cell>
          <cell r="G24">
            <v>6.8643048572857808</v>
          </cell>
          <cell r="H24">
            <v>8.6303138159963062</v>
          </cell>
          <cell r="I24">
            <v>9.3743431184776487</v>
          </cell>
          <cell r="J24">
            <v>9.3889232795466651</v>
          </cell>
          <cell r="K24">
            <v>9.3918346380503763</v>
          </cell>
          <cell r="L24">
            <v>9.3918339349832642</v>
          </cell>
          <cell r="M24">
            <v>9.3918384697520949</v>
          </cell>
        </row>
        <row r="33">
          <cell r="B33">
            <v>12.006610704261801</v>
          </cell>
          <cell r="C33">
            <v>12.710040228391451</v>
          </cell>
          <cell r="D33">
            <v>13.394176694753112</v>
          </cell>
          <cell r="E33">
            <v>15.033125837505477</v>
          </cell>
          <cell r="F33">
            <v>15.652666170326018</v>
          </cell>
          <cell r="G33">
            <v>15.589168553883678</v>
          </cell>
          <cell r="H33">
            <v>16.240215185386397</v>
          </cell>
          <cell r="I33">
            <v>17.2890978008164</v>
          </cell>
          <cell r="J33">
            <v>17.310986760247872</v>
          </cell>
          <cell r="K33">
            <v>17.99814542362008</v>
          </cell>
          <cell r="L33">
            <v>17.998145363297425</v>
          </cell>
          <cell r="M33">
            <v>17.99816163696487</v>
          </cell>
        </row>
        <row r="34">
          <cell r="B34">
            <v>8.8978043254248629</v>
          </cell>
          <cell r="C34">
            <v>8.1047300370610067</v>
          </cell>
          <cell r="D34">
            <v>8.0013624267613785</v>
          </cell>
          <cell r="E34">
            <v>5.2051164589300347</v>
          </cell>
          <cell r="F34">
            <v>3.583131728393619</v>
          </cell>
          <cell r="G34">
            <v>2.1322149214326647</v>
          </cell>
          <cell r="H34">
            <v>0.36296932903085738</v>
          </cell>
          <cell r="I34">
            <v>0</v>
          </cell>
          <cell r="J34">
            <v>1.6324196372995649E-4</v>
          </cell>
          <cell r="K34">
            <v>1.1959672972934543E-4</v>
          </cell>
          <cell r="L34">
            <v>6.9580862780513477E-5</v>
          </cell>
          <cell r="M34">
            <v>3.1745300725864731E-5</v>
          </cell>
        </row>
        <row r="35">
          <cell r="B35">
            <v>2.7300012380454532</v>
          </cell>
          <cell r="C35">
            <v>2.3096912335080941</v>
          </cell>
          <cell r="D35">
            <v>1.808165635973662E-3</v>
          </cell>
          <cell r="E35">
            <v>2.7815318738530069E-4</v>
          </cell>
          <cell r="F35">
            <v>2.0048067771090921E-4</v>
          </cell>
          <cell r="G35">
            <v>8.5992766640187121E-4</v>
          </cell>
          <cell r="H35">
            <v>6.8053364079319453E-4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3.9086343643712544E-5</v>
          </cell>
          <cell r="E36">
            <v>1.2919967014131262</v>
          </cell>
          <cell r="F36">
            <v>1.2526651174094923</v>
          </cell>
          <cell r="G36">
            <v>1.4211466988173724</v>
          </cell>
          <cell r="H36">
            <v>1.42114485425668</v>
          </cell>
          <cell r="I36">
            <v>1.4211450025549621</v>
          </cell>
          <cell r="J36">
            <v>1.4083928790781126</v>
          </cell>
          <cell r="K36">
            <v>1.4084269060796013</v>
          </cell>
          <cell r="L36">
            <v>0.77303027949448866</v>
          </cell>
          <cell r="M36">
            <v>0.77306105089001809</v>
          </cell>
        </row>
        <row r="37">
          <cell r="B37">
            <v>35.243145466294706</v>
          </cell>
          <cell r="C37">
            <v>30.029224064813455</v>
          </cell>
          <cell r="D37">
            <v>32.228583493212994</v>
          </cell>
          <cell r="E37">
            <v>23.142105280243491</v>
          </cell>
          <cell r="F37">
            <v>10.589586491783999</v>
          </cell>
          <cell r="G37">
            <v>9.3155052818501911</v>
          </cell>
          <cell r="H37">
            <v>6.5953838572168033</v>
          </cell>
          <cell r="I37">
            <v>1.2063371554915649</v>
          </cell>
          <cell r="J37">
            <v>6.8482431195118834E-2</v>
          </cell>
          <cell r="K37">
            <v>2.5874105355903622E-4</v>
          </cell>
          <cell r="L37">
            <v>7.1469439575565471E-5</v>
          </cell>
          <cell r="M37">
            <v>3.3125990761586886E-5</v>
          </cell>
        </row>
        <row r="38">
          <cell r="B38">
            <v>0.30921585468804813</v>
          </cell>
          <cell r="C38">
            <v>3.9063385058880887E-5</v>
          </cell>
          <cell r="D38">
            <v>2.3131698676612413</v>
          </cell>
          <cell r="E38">
            <v>2.6942110260626886</v>
          </cell>
          <cell r="F38">
            <v>2.6201231160493634</v>
          </cell>
          <cell r="G38">
            <v>2.3418695693421316</v>
          </cell>
          <cell r="H38">
            <v>2.2689668311025493</v>
          </cell>
          <cell r="I38">
            <v>1.6220528159174916</v>
          </cell>
          <cell r="J38">
            <v>1.3813497272894519</v>
          </cell>
          <cell r="K38">
            <v>1.385830490274309</v>
          </cell>
          <cell r="L38">
            <v>0.81633944080131271</v>
          </cell>
          <cell r="M38">
            <v>0.81773927800191637</v>
          </cell>
        </row>
        <row r="39">
          <cell r="B39">
            <v>0.43672609103907251</v>
          </cell>
          <cell r="C39">
            <v>0.55206530508318263</v>
          </cell>
          <cell r="D39">
            <v>2.7332898152679883</v>
          </cell>
          <cell r="E39">
            <v>6.9049548509732102</v>
          </cell>
          <cell r="F39">
            <v>8.345497363777465</v>
          </cell>
          <cell r="G39">
            <v>8.3454981784173388</v>
          </cell>
          <cell r="H39">
            <v>8.3454987810286383</v>
          </cell>
          <cell r="I39">
            <v>8.3455001475511175</v>
          </cell>
          <cell r="J39">
            <v>8.3455027410503941</v>
          </cell>
          <cell r="K39">
            <v>9.8926838455174053</v>
          </cell>
          <cell r="L39">
            <v>9.8926889465020196</v>
          </cell>
          <cell r="M39">
            <v>9.8932415117065737</v>
          </cell>
        </row>
        <row r="55">
          <cell r="B55">
            <v>9.8138905838670052</v>
          </cell>
          <cell r="C55">
            <v>10.335082875367043</v>
          </cell>
          <cell r="D55">
            <v>10.335173182470951</v>
          </cell>
          <cell r="E55">
            <v>11.126205783466357</v>
          </cell>
          <cell r="F55">
            <v>11.126206211742328</v>
          </cell>
          <cell r="G55">
            <v>11.126206519125995</v>
          </cell>
          <cell r="H55">
            <v>11.126207692395967</v>
          </cell>
          <cell r="I55">
            <v>11.452043655101123</v>
          </cell>
          <cell r="J55">
            <v>11.452059905057075</v>
          </cell>
          <cell r="K55">
            <v>12.03197067205652</v>
          </cell>
          <cell r="L55">
            <v>12.031970429000554</v>
          </cell>
          <cell r="M55">
            <v>12.031981157499093</v>
          </cell>
        </row>
        <row r="56">
          <cell r="B56">
            <v>1.1081411112847901</v>
          </cell>
          <cell r="C56">
            <v>1.4007910656763507</v>
          </cell>
          <cell r="D56">
            <v>3.5974908836592707</v>
          </cell>
          <cell r="E56">
            <v>5.9708032597935423</v>
          </cell>
          <cell r="F56">
            <v>8.164911458209323</v>
          </cell>
          <cell r="G56">
            <v>8.1649123174212193</v>
          </cell>
          <cell r="H56">
            <v>10.579925883799829</v>
          </cell>
          <cell r="I56">
            <v>13.125805657959322</v>
          </cell>
          <cell r="J56">
            <v>13.201242116822204</v>
          </cell>
          <cell r="K56">
            <v>13.216295162458328</v>
          </cell>
          <cell r="L56">
            <v>13.216295941507845</v>
          </cell>
          <cell r="M56">
            <v>13.216308503281818</v>
          </cell>
        </row>
        <row r="57">
          <cell r="B57">
            <v>6.9177059231314493</v>
          </cell>
          <cell r="C57">
            <v>6.3113144476787815</v>
          </cell>
          <cell r="D57">
            <v>6.2459461563245533</v>
          </cell>
          <cell r="E57">
            <v>5.0921182820913939</v>
          </cell>
          <cell r="F57">
            <v>3.8052657264753242</v>
          </cell>
          <cell r="G57">
            <v>2.8072966287074133</v>
          </cell>
          <cell r="H57">
            <v>1.4151309132319252</v>
          </cell>
          <cell r="I57">
            <v>1.1316981734178753</v>
          </cell>
          <cell r="J57">
            <v>1.1216732891251675</v>
          </cell>
          <cell r="K57">
            <v>1.121665629853142</v>
          </cell>
          <cell r="L57">
            <v>0.61564140060514216</v>
          </cell>
          <cell r="M57">
            <v>0.61563577520848012</v>
          </cell>
        </row>
        <row r="58">
          <cell r="B58">
            <v>1.8458220870734796</v>
          </cell>
          <cell r="C58">
            <v>1.5683958321136706</v>
          </cell>
          <cell r="D58">
            <v>1.2357682018357499E-3</v>
          </cell>
          <cell r="E58">
            <v>1.9213431418639644E-4</v>
          </cell>
          <cell r="F58">
            <v>1.3994804308457159E-4</v>
          </cell>
          <cell r="G58">
            <v>6.0657147768821979E-4</v>
          </cell>
          <cell r="H58">
            <v>4.8500781912279918E-4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28.619769291673524</v>
          </cell>
          <cell r="C59">
            <v>24.194816181828173</v>
          </cell>
          <cell r="D59">
            <v>27.864935429982079</v>
          </cell>
          <cell r="E59">
            <v>20.915248982538071</v>
          </cell>
          <cell r="F59">
            <v>11.002468827944432</v>
          </cell>
          <cell r="G59">
            <v>8.8152556981330346</v>
          </cell>
          <cell r="H59">
            <v>6.5121861638197194</v>
          </cell>
          <cell r="I59">
            <v>2.3369729243274309</v>
          </cell>
          <cell r="J59">
            <v>1.2076300045985839</v>
          </cell>
          <cell r="K59">
            <v>1.1597039993808187</v>
          </cell>
          <cell r="L59">
            <v>0.68073099910192592</v>
          </cell>
          <cell r="M59">
            <v>0.68174776309268759</v>
          </cell>
        </row>
        <row r="60">
          <cell r="B60">
            <v>0</v>
          </cell>
          <cell r="C60">
            <v>0</v>
          </cell>
          <cell r="D60">
            <v>4.9975741555975525E-3</v>
          </cell>
          <cell r="E60">
            <v>2.5508947961366299E-3</v>
          </cell>
          <cell r="F60">
            <v>2.0988055258011336E-3</v>
          </cell>
          <cell r="G60">
            <v>2.3124307421260495</v>
          </cell>
          <cell r="H60">
            <v>2.3091800483419171</v>
          </cell>
          <cell r="I60">
            <v>0.10419035493209711</v>
          </cell>
          <cell r="J60">
            <v>2.8754431509127012E-2</v>
          </cell>
          <cell r="K60">
            <v>1.3705256716032795E-2</v>
          </cell>
          <cell r="L60">
            <v>1.3702825942553409E-2</v>
          </cell>
          <cell r="M60">
            <v>1.3694340879243381E-2</v>
          </cell>
        </row>
        <row r="61">
          <cell r="B61">
            <v>2.3674016892649292</v>
          </cell>
          <cell r="C61">
            <v>2.3075015466274222</v>
          </cell>
          <cell r="D61">
            <v>9.6834126542969398E-2</v>
          </cell>
          <cell r="E61">
            <v>1.477991552321233E-4</v>
          </cell>
          <cell r="F61">
            <v>9.3139049352111919E-5</v>
          </cell>
          <cell r="G61">
            <v>4.5030574963409061E-4</v>
          </cell>
          <cell r="H61">
            <v>3.5416829411357608E-4</v>
          </cell>
          <cell r="I61">
            <v>2.1430036426605683E-4</v>
          </cell>
          <cell r="J61">
            <v>1.7898910178581296E-4</v>
          </cell>
          <cell r="K61">
            <v>1.699368284437175E-4</v>
          </cell>
          <cell r="L61">
            <v>1.8237224207902014E-4</v>
          </cell>
          <cell r="M61">
            <v>9.3073781939997095E-5</v>
          </cell>
        </row>
        <row r="62">
          <cell r="B62">
            <v>5.1850564698802417</v>
          </cell>
          <cell r="C62">
            <v>5.5675587987090145</v>
          </cell>
          <cell r="D62">
            <v>5.6974182095117003</v>
          </cell>
          <cell r="E62">
            <v>7.1145960777278789</v>
          </cell>
          <cell r="F62">
            <v>6.7077997634865714</v>
          </cell>
          <cell r="G62">
            <v>10.264349761843846</v>
          </cell>
          <cell r="H62">
            <v>12.869070319487815</v>
          </cell>
          <cell r="I62">
            <v>12.484975269298253</v>
          </cell>
          <cell r="J62">
            <v>11.993341126525555</v>
          </cell>
          <cell r="K62">
            <v>11.897069462191043</v>
          </cell>
          <cell r="L62">
            <v>12.39504881762082</v>
          </cell>
          <cell r="M62">
            <v>12.422686818136627</v>
          </cell>
        </row>
        <row r="63">
          <cell r="B63">
            <v>6.5822741129159414</v>
          </cell>
          <cell r="C63">
            <v>7.0678488495177412</v>
          </cell>
          <cell r="D63">
            <v>6.8674038613202555</v>
          </cell>
          <cell r="E63">
            <v>7.2896885483243397</v>
          </cell>
          <cell r="F63">
            <v>7.3073251254959759</v>
          </cell>
          <cell r="G63">
            <v>6.7249331239580608</v>
          </cell>
          <cell r="H63">
            <v>8.2675564820646859</v>
          </cell>
          <cell r="I63">
            <v>8.6387518703670452</v>
          </cell>
          <cell r="J63">
            <v>8.5670786956981289</v>
          </cell>
          <cell r="K63">
            <v>8.1078668047018567</v>
          </cell>
          <cell r="L63">
            <v>7.0694054572826497</v>
          </cell>
          <cell r="M63">
            <v>6.8153519528406923</v>
          </cell>
        </row>
        <row r="64">
          <cell r="B64">
            <v>5.3111192738363107</v>
          </cell>
          <cell r="C64">
            <v>6.2669390675349028</v>
          </cell>
          <cell r="D64">
            <v>5.8302816214225723</v>
          </cell>
          <cell r="E64">
            <v>6.8476932361676637</v>
          </cell>
          <cell r="F64">
            <v>7.298498878834641</v>
          </cell>
          <cell r="G64">
            <v>5.8354544435208409</v>
          </cell>
          <cell r="H64">
            <v>5.8622003373412435</v>
          </cell>
          <cell r="I64">
            <v>5.8851759954831069</v>
          </cell>
          <cell r="J64">
            <v>5.8321982144856443</v>
          </cell>
          <cell r="K64">
            <v>6.6208572461329567</v>
          </cell>
          <cell r="L64">
            <v>5.8040180192658894</v>
          </cell>
          <cell r="M64">
            <v>5.7845714566006041</v>
          </cell>
        </row>
        <row r="65">
          <cell r="B65">
            <v>0.46151850116893151</v>
          </cell>
          <cell r="C65">
            <v>0.54457509752545052</v>
          </cell>
          <cell r="D65">
            <v>0.54457555551136472</v>
          </cell>
          <cell r="E65">
            <v>0.54458195991664571</v>
          </cell>
          <cell r="F65">
            <v>0.5445849915639982</v>
          </cell>
          <cell r="G65">
            <v>0.5445878191521436</v>
          </cell>
          <cell r="H65">
            <v>0.54459204300370634</v>
          </cell>
          <cell r="I65">
            <v>0.54459871357571743</v>
          </cell>
          <cell r="J65">
            <v>0.54460381125916135</v>
          </cell>
          <cell r="K65">
            <v>0.54461553194619949</v>
          </cell>
          <cell r="L65">
            <v>0.54462461484046176</v>
          </cell>
          <cell r="M65">
            <v>0.54463346481699215</v>
          </cell>
        </row>
        <row r="66">
          <cell r="B66">
            <v>4.1173659602314032</v>
          </cell>
          <cell r="C66">
            <v>4.2663170916568092</v>
          </cell>
          <cell r="D66">
            <v>2.9611646368973421</v>
          </cell>
          <cell r="E66">
            <v>2.9280926602214885</v>
          </cell>
          <cell r="F66">
            <v>2.8950246412704299</v>
          </cell>
          <cell r="G66">
            <v>2.880413044960624</v>
          </cell>
          <cell r="H66">
            <v>0.30021531796473461</v>
          </cell>
          <cell r="I66">
            <v>4.3444619463454666E-4</v>
          </cell>
          <cell r="J66">
            <v>4.6895255107791124E-4</v>
          </cell>
          <cell r="K66">
            <v>2.4989764914415706E-4</v>
          </cell>
          <cell r="L66">
            <v>3.3812040761931333E-4</v>
          </cell>
          <cell r="M66">
            <v>9.8573755455937993E-5</v>
          </cell>
        </row>
        <row r="67">
          <cell r="B67">
            <v>6.7631430712146681E-2</v>
          </cell>
          <cell r="C67">
            <v>8.5490108285093055E-2</v>
          </cell>
          <cell r="D67">
            <v>8.4306603446539133E-2</v>
          </cell>
          <cell r="E67">
            <v>8.5638046153927616E-2</v>
          </cell>
          <cell r="F67">
            <v>8.5650666953432014E-2</v>
          </cell>
          <cell r="G67">
            <v>5.7513224933381249E-2</v>
          </cell>
          <cell r="H67">
            <v>5.7281614219808402E-2</v>
          </cell>
          <cell r="I67">
            <v>8.0442530024018258E-2</v>
          </cell>
          <cell r="J67">
            <v>8.0081946355911093E-2</v>
          </cell>
          <cell r="K67">
            <v>7.9519377971136382E-2</v>
          </cell>
          <cell r="L67">
            <v>1.4635442297903051E-2</v>
          </cell>
          <cell r="M67">
            <v>1.2868166103464219E-3</v>
          </cell>
        </row>
        <row r="68">
          <cell r="B68">
            <v>0.31051225072878069</v>
          </cell>
          <cell r="C68">
            <v>0.39251843191414321</v>
          </cell>
          <cell r="D68">
            <v>1.9433690586555401</v>
          </cell>
          <cell r="E68">
            <v>4.9094228990419486</v>
          </cell>
          <cell r="F68">
            <v>5.9336486256457794</v>
          </cell>
          <cell r="G68">
            <v>5.9336492048547207</v>
          </cell>
          <cell r="H68">
            <v>5.971204377825984</v>
          </cell>
          <cell r="I68">
            <v>6.008760106236803</v>
          </cell>
          <cell r="J68">
            <v>6.0087619735562887</v>
          </cell>
          <cell r="K68">
            <v>7.1227323687725308</v>
          </cell>
          <cell r="L68">
            <v>7.1227360414814491</v>
          </cell>
          <cell r="M68">
            <v>7.1231338884287361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1.9257525898130529E-2</v>
          </cell>
          <cell r="F69">
            <v>6.7670924256299498</v>
          </cell>
          <cell r="G69">
            <v>6.7670926909538078</v>
          </cell>
          <cell r="H69">
            <v>6.7671038107009656</v>
          </cell>
          <cell r="I69">
            <v>10.955865649296701</v>
          </cell>
          <cell r="J69">
            <v>12.141450851449124</v>
          </cell>
          <cell r="K69">
            <v>12.433376852125651</v>
          </cell>
          <cell r="L69">
            <v>12.43336228674621</v>
          </cell>
          <cell r="M69">
            <v>12.43337762802946</v>
          </cell>
        </row>
        <row r="70">
          <cell r="B70">
            <v>0</v>
          </cell>
          <cell r="C70">
            <v>4.0435971918395781</v>
          </cell>
          <cell r="D70">
            <v>4.0435996490127639</v>
          </cell>
          <cell r="E70">
            <v>4.2842763796424457</v>
          </cell>
          <cell r="F70">
            <v>6.0191659922198193</v>
          </cell>
          <cell r="G70">
            <v>6.0191787435141455</v>
          </cell>
          <cell r="H70">
            <v>6.0192187886212771</v>
          </cell>
          <cell r="I70">
            <v>6.0618770368868011</v>
          </cell>
          <cell r="J70">
            <v>6.1043677437635679</v>
          </cell>
          <cell r="K70">
            <v>6.1168055258573961</v>
          </cell>
          <cell r="L70">
            <v>6.1167354275537713</v>
          </cell>
          <cell r="M70">
            <v>6.1168128420466967</v>
          </cell>
        </row>
        <row r="71">
          <cell r="B71">
            <v>72.708208685768909</v>
          </cell>
          <cell r="C71">
            <v>74.352746586274193</v>
          </cell>
          <cell r="D71">
            <v>76.118732317115317</v>
          </cell>
          <cell r="E71">
            <v>77.130514469249391</v>
          </cell>
          <cell r="F71">
            <v>77.659975228090261</v>
          </cell>
          <cell r="G71">
            <v>78.254330840432587</v>
          </cell>
          <cell r="H71">
            <v>78.601912968932808</v>
          </cell>
          <cell r="I71">
            <v>78.811806683465178</v>
          </cell>
          <cell r="J71">
            <v>78.283892051858402</v>
          </cell>
          <cell r="K71">
            <v>80.466603724641203</v>
          </cell>
          <cell r="L71">
            <v>78.059428195896857</v>
          </cell>
          <cell r="M71">
            <v>77.801414055008877</v>
          </cell>
        </row>
      </sheetData>
      <sheetData sheetId="71">
        <row r="3">
          <cell r="B3">
            <v>56.994774574912441</v>
          </cell>
          <cell r="C3">
            <v>58.701894608325411</v>
          </cell>
          <cell r="D3">
            <v>61.538282558305937</v>
          </cell>
          <cell r="E3">
            <v>62.070192647388929</v>
          </cell>
          <cell r="F3">
            <v>62.292797643626386</v>
          </cell>
          <cell r="G3">
            <v>62.658418174142156</v>
          </cell>
          <cell r="H3">
            <v>62.135941824176953</v>
          </cell>
          <cell r="I3">
            <v>61.613465479466271</v>
          </cell>
          <cell r="J3">
            <v>62.66109048779601</v>
          </cell>
          <cell r="K3">
            <v>63.516009968783678</v>
          </cell>
          <cell r="L3">
            <v>64.326072634750915</v>
          </cell>
          <cell r="M3">
            <v>65.100489866254819</v>
          </cell>
        </row>
        <row r="6">
          <cell r="B6">
            <v>0</v>
          </cell>
          <cell r="C6">
            <v>6.9642753326792848</v>
          </cell>
          <cell r="D6">
            <v>6.9635872457433265</v>
          </cell>
          <cell r="E6">
            <v>13.760539819183437</v>
          </cell>
          <cell r="F6">
            <v>13.760819400579225</v>
          </cell>
          <cell r="G6">
            <v>13.760885419238958</v>
          </cell>
          <cell r="H6">
            <v>13.761147574127751</v>
          </cell>
          <cell r="I6">
            <v>17.576048173943068</v>
          </cell>
          <cell r="J6">
            <v>17.575919405922502</v>
          </cell>
          <cell r="K6">
            <v>17.576091878208562</v>
          </cell>
          <cell r="L6">
            <v>17.575856798532694</v>
          </cell>
          <cell r="M6">
            <v>17.575764130962781</v>
          </cell>
        </row>
        <row r="11">
          <cell r="B11">
            <v>60.950002727342962</v>
          </cell>
          <cell r="C11">
            <v>60.439532472972083</v>
          </cell>
          <cell r="D11">
            <v>65.489774321157881</v>
          </cell>
          <cell r="E11">
            <v>65.545445881791224</v>
          </cell>
          <cell r="F11">
            <v>65.411947064625878</v>
          </cell>
          <cell r="G11">
            <v>65.589106982936187</v>
          </cell>
          <cell r="H11">
            <v>64.858418180289476</v>
          </cell>
          <cell r="I11">
            <v>66.935955973126866</v>
          </cell>
          <cell r="J11">
            <v>67.958502808485306</v>
          </cell>
          <cell r="K11">
            <v>68.825068812836307</v>
          </cell>
          <cell r="L11">
            <v>68.587405201012473</v>
          </cell>
          <cell r="M11">
            <v>69.362133353391314</v>
          </cell>
        </row>
        <row r="12">
          <cell r="B12">
            <v>30.256634229252082</v>
          </cell>
          <cell r="C12">
            <v>26.809723560072435</v>
          </cell>
          <cell r="D12">
            <v>25.639504385415183</v>
          </cell>
          <cell r="E12">
            <v>18.706116398556752</v>
          </cell>
          <cell r="F12">
            <v>14.734694388344568</v>
          </cell>
          <cell r="G12">
            <v>10.304785968291137</v>
          </cell>
          <cell r="H12">
            <v>4.6783885965087428</v>
          </cell>
          <cell r="I12">
            <v>0</v>
          </cell>
          <cell r="J12">
            <v>1.8546643616157738E-4</v>
          </cell>
          <cell r="K12">
            <v>2.0026435126177712E-4</v>
          </cell>
          <cell r="L12">
            <v>1.7653856503620815E-4</v>
          </cell>
          <cell r="M12">
            <v>3.3642184826833507E-4</v>
          </cell>
        </row>
        <row r="13">
          <cell r="B13">
            <v>0</v>
          </cell>
          <cell r="C13">
            <v>0</v>
          </cell>
          <cell r="D13">
            <v>3.5132712009715267E-5</v>
          </cell>
          <cell r="E13">
            <v>2.7266169385773423E-4</v>
          </cell>
          <cell r="F13">
            <v>4.2181575251305076E-4</v>
          </cell>
          <cell r="G13">
            <v>1.5424565965635974E-4</v>
          </cell>
          <cell r="H13">
            <v>2.9231526650311777E-4</v>
          </cell>
          <cell r="I13">
            <v>0.93940888287694657</v>
          </cell>
          <cell r="J13">
            <v>0.9263186367896955</v>
          </cell>
          <cell r="K13">
            <v>0.9322779546785358</v>
          </cell>
          <cell r="L13">
            <v>0.93256409546387831</v>
          </cell>
          <cell r="M13">
            <v>0.93277119449184243</v>
          </cell>
        </row>
        <row r="14">
          <cell r="B14">
            <v>25.261785655403521</v>
          </cell>
          <cell r="C14">
            <v>23.36747604477393</v>
          </cell>
          <cell r="D14">
            <v>25.955022360118488</v>
          </cell>
          <cell r="E14">
            <v>24.265683261000074</v>
          </cell>
          <cell r="F14">
            <v>24.442334588415118</v>
          </cell>
          <cell r="G14">
            <v>24.996467184473783</v>
          </cell>
          <cell r="H14">
            <v>23.409855122854214</v>
          </cell>
          <cell r="I14">
            <v>7.6800942227662388</v>
          </cell>
          <cell r="J14">
            <v>3.8723634054703342</v>
          </cell>
          <cell r="K14">
            <v>2.0331971851343114</v>
          </cell>
          <cell r="L14">
            <v>1.3271899518895609</v>
          </cell>
          <cell r="M14">
            <v>0.52358840097885073</v>
          </cell>
        </row>
        <row r="15">
          <cell r="B15">
            <v>0.28690190869366633</v>
          </cell>
          <cell r="C15">
            <v>3.3823048625741552</v>
          </cell>
          <cell r="D15">
            <v>7.0381824673502128E-3</v>
          </cell>
          <cell r="E15">
            <v>1.1822031717454711E-4</v>
          </cell>
          <cell r="F15">
            <v>1.3922384851573793E-4</v>
          </cell>
          <cell r="G15">
            <v>7.4819352384718285E-3</v>
          </cell>
          <cell r="H15">
            <v>8.2834533876200694E-3</v>
          </cell>
          <cell r="I15">
            <v>1.8295762876617552</v>
          </cell>
          <cell r="J15">
            <v>1.891149467865701</v>
          </cell>
          <cell r="K15">
            <v>1.9040392856692538</v>
          </cell>
          <cell r="L15">
            <v>1.9549963594001591</v>
          </cell>
          <cell r="M15">
            <v>1.9790459084798557</v>
          </cell>
        </row>
        <row r="16">
          <cell r="B16">
            <v>1.4022777421388699</v>
          </cell>
          <cell r="C16">
            <v>1.5372236154395627</v>
          </cell>
          <cell r="D16">
            <v>1.5557121305225117</v>
          </cell>
          <cell r="E16">
            <v>1.4853993561188021</v>
          </cell>
          <cell r="F16">
            <v>1.6364261394335022</v>
          </cell>
          <cell r="G16">
            <v>2.0506210809173493</v>
          </cell>
          <cell r="H16">
            <v>5.4649503823517485</v>
          </cell>
          <cell r="I16">
            <v>7.8166358593585894</v>
          </cell>
          <cell r="J16">
            <v>11.925614722178299</v>
          </cell>
          <cell r="K16">
            <v>13.627796560363773</v>
          </cell>
          <cell r="L16">
            <v>16.478733528722948</v>
          </cell>
          <cell r="M16">
            <v>17.119182308689396</v>
          </cell>
        </row>
        <row r="17">
          <cell r="B17">
            <v>7.7268862117967236</v>
          </cell>
          <cell r="C17">
            <v>8.3696934317494378</v>
          </cell>
          <cell r="D17">
            <v>8.4015955538689813</v>
          </cell>
          <cell r="E17">
            <v>9.0175812613798598</v>
          </cell>
          <cell r="F17">
            <v>8.9194617432924552</v>
          </cell>
          <cell r="G17">
            <v>8.526581717072812</v>
          </cell>
          <cell r="H17">
            <v>10.15444406871393</v>
          </cell>
          <cell r="I17">
            <v>10.536734725082495</v>
          </cell>
          <cell r="J17">
            <v>11.11549229359415</v>
          </cell>
          <cell r="K17">
            <v>11.041478263080688</v>
          </cell>
          <cell r="L17">
            <v>11.128279635483961</v>
          </cell>
          <cell r="M17">
            <v>10.918073733885731</v>
          </cell>
        </row>
        <row r="19">
          <cell r="B19">
            <v>0.62699358785077564</v>
          </cell>
          <cell r="C19">
            <v>0.68733273207978407</v>
          </cell>
          <cell r="D19">
            <v>0.68719306813105163</v>
          </cell>
          <cell r="E19">
            <v>0.7211447890012912</v>
          </cell>
          <cell r="F19">
            <v>2.1701152961521171</v>
          </cell>
          <cell r="G19">
            <v>3.7352972477580026</v>
          </cell>
          <cell r="H19">
            <v>3.5745584123057679</v>
          </cell>
          <cell r="I19">
            <v>3.6679266601939591</v>
          </cell>
          <cell r="J19">
            <v>3.7652363316275359</v>
          </cell>
          <cell r="K19">
            <v>3.7649340431159586</v>
          </cell>
          <cell r="L19">
            <v>3.7647887169950915</v>
          </cell>
          <cell r="M19">
            <v>3.7328327975785007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1.5035311007647952E-3</v>
          </cell>
          <cell r="F20">
            <v>5.3725590207105338E-3</v>
          </cell>
          <cell r="G20">
            <v>1.345400657106457</v>
          </cell>
          <cell r="H20">
            <v>1.2679638422435984</v>
          </cell>
          <cell r="I20">
            <v>2.0037451590116855</v>
          </cell>
          <cell r="J20">
            <v>1.9397170796107281</v>
          </cell>
          <cell r="K20">
            <v>1.9372424819213445</v>
          </cell>
          <cell r="L20">
            <v>0.2583040137907226</v>
          </cell>
          <cell r="M20">
            <v>0.1562159229781783</v>
          </cell>
        </row>
        <row r="21">
          <cell r="B21">
            <v>2.9295802253296683</v>
          </cell>
          <cell r="C21">
            <v>3.1924490396654717</v>
          </cell>
          <cell r="D21">
            <v>3.3651204075587393</v>
          </cell>
          <cell r="E21">
            <v>3.671562670351594</v>
          </cell>
          <cell r="F21">
            <v>3.9258607282601514</v>
          </cell>
          <cell r="G21">
            <v>4.2828997608312589</v>
          </cell>
          <cell r="H21">
            <v>4.670495658275871</v>
          </cell>
          <cell r="I21">
            <v>9.797867464537747</v>
          </cell>
          <cell r="J21">
            <v>10.374899853945251</v>
          </cell>
          <cell r="K21">
            <v>10.996533031384923</v>
          </cell>
          <cell r="L21">
            <v>11.666201932611804</v>
          </cell>
          <cell r="M21">
            <v>12.387639554489454</v>
          </cell>
        </row>
        <row r="28">
          <cell r="B28">
            <v>3.955228152430518</v>
          </cell>
          <cell r="C28">
            <v>1.737637864646671</v>
          </cell>
          <cell r="D28">
            <v>3.9514917628519375</v>
          </cell>
          <cell r="E28">
            <v>3.4752532344023015</v>
          </cell>
          <cell r="F28">
            <v>3.1191494209994985</v>
          </cell>
          <cell r="G28">
            <v>2.9306888087940322</v>
          </cell>
          <cell r="H28">
            <v>2.722476356112522</v>
          </cell>
          <cell r="I28">
            <v>5.3224904936605943</v>
          </cell>
          <cell r="J28">
            <v>5.2974123206892987</v>
          </cell>
          <cell r="K28">
            <v>5.3090588440526316</v>
          </cell>
          <cell r="L28">
            <v>4.2613325662615553</v>
          </cell>
          <cell r="M28">
            <v>4.2616434871364834</v>
          </cell>
        </row>
        <row r="47">
          <cell r="B47">
            <v>4.2612076004795174</v>
          </cell>
          <cell r="C47">
            <v>4.617649503801843</v>
          </cell>
          <cell r="D47">
            <v>4.8273304107958879</v>
          </cell>
          <cell r="E47">
            <v>5.20042327784408</v>
          </cell>
          <cell r="F47">
            <v>5.2004256376008788</v>
          </cell>
          <cell r="G47">
            <v>5.6208110963225177</v>
          </cell>
          <cell r="H47">
            <v>6.0858879217464983</v>
          </cell>
          <cell r="I47">
            <v>13.289344997271044</v>
          </cell>
          <cell r="J47">
            <v>13.289346669269429</v>
          </cell>
          <cell r="K47">
            <v>13.289348778139923</v>
          </cell>
          <cell r="L47">
            <v>13.289349956149287</v>
          </cell>
          <cell r="M47">
            <v>13.289379829442892</v>
          </cell>
        </row>
        <row r="48">
          <cell r="B48">
            <v>24.843069771567279</v>
          </cell>
          <cell r="C48">
            <v>22.056475639040364</v>
          </cell>
          <cell r="D48">
            <v>21.15629107127549</v>
          </cell>
          <cell r="E48">
            <v>15.51148597817809</v>
          </cell>
          <cell r="F48">
            <v>12.279567445580167</v>
          </cell>
          <cell r="G48">
            <v>8.6303874291837932</v>
          </cell>
          <cell r="H48">
            <v>3.918395263611766</v>
          </cell>
          <cell r="I48">
            <v>0.7867549394094413</v>
          </cell>
          <cell r="J48">
            <v>0.77594718645165484</v>
          </cell>
          <cell r="K48">
            <v>0.7809505084374545</v>
          </cell>
          <cell r="L48">
            <v>0.78117028099921526</v>
          </cell>
          <cell r="M48">
            <v>0.78147762868484205</v>
          </cell>
        </row>
        <row r="49">
          <cell r="B49">
            <v>24.189714821326096</v>
          </cell>
          <cell r="C49">
            <v>25.326920220787034</v>
          </cell>
          <cell r="D49">
            <v>24.580503391887493</v>
          </cell>
          <cell r="E49">
            <v>22.975390590703213</v>
          </cell>
          <cell r="F49">
            <v>22.963074069601372</v>
          </cell>
          <cell r="G49">
            <v>23.760022557225451</v>
          </cell>
          <cell r="H49">
            <v>22.263149281900386</v>
          </cell>
          <cell r="I49">
            <v>9.1627349809583407</v>
          </cell>
          <cell r="J49">
            <v>5.1522217809068458</v>
          </cell>
          <cell r="K49">
            <v>2.9498702652024371</v>
          </cell>
          <cell r="L49">
            <v>1.7584715042964896</v>
          </cell>
          <cell r="M49">
            <v>0.47543726826635907</v>
          </cell>
        </row>
        <row r="50">
          <cell r="B50">
            <v>0</v>
          </cell>
          <cell r="C50">
            <v>0</v>
          </cell>
          <cell r="D50">
            <v>1.2473878244698814E-3</v>
          </cell>
          <cell r="E50">
            <v>1.3253148286334118E-3</v>
          </cell>
          <cell r="F50">
            <v>0.40333552085909252</v>
          </cell>
          <cell r="G50">
            <v>0.41603290787275149</v>
          </cell>
          <cell r="H50">
            <v>0.41750977716647891</v>
          </cell>
          <cell r="I50">
            <v>1.0186112289620738E-2</v>
          </cell>
          <cell r="J50">
            <v>1.0380228614238531</v>
          </cell>
          <cell r="K50">
            <v>2.14530419084574</v>
          </cell>
          <cell r="L50">
            <v>3.3381503750188268</v>
          </cell>
          <cell r="M50">
            <v>4.623171930290547</v>
          </cell>
        </row>
        <row r="51">
          <cell r="B51">
            <v>2.0957159216391852</v>
          </cell>
          <cell r="C51">
            <v>2.2700603949995619</v>
          </cell>
          <cell r="D51">
            <v>2.3016433964124512</v>
          </cell>
          <cell r="E51">
            <v>2.9114693245214704</v>
          </cell>
          <cell r="F51">
            <v>2.8143313523762066</v>
          </cell>
          <cell r="G51">
            <v>2.4253792164588468</v>
          </cell>
          <cell r="H51">
            <v>1.1222164809655186</v>
          </cell>
          <cell r="I51">
            <v>1.5006833289470136</v>
          </cell>
          <cell r="J51">
            <v>2.0736534666386222</v>
          </cell>
          <cell r="K51">
            <v>2.0003779173534317</v>
          </cell>
          <cell r="L51">
            <v>2.0863102868681151</v>
          </cell>
          <cell r="M51">
            <v>1.8782018786824974</v>
          </cell>
        </row>
        <row r="52">
          <cell r="B52">
            <v>5.553901428039568</v>
          </cell>
          <cell r="C52">
            <v>6.0159361024323772</v>
          </cell>
          <cell r="D52">
            <v>6.0159362019178362</v>
          </cell>
          <cell r="E52">
            <v>6.0159361242445861</v>
          </cell>
          <cell r="F52">
            <v>6.0159357734833234</v>
          </cell>
          <cell r="G52">
            <v>6.0159366834432371</v>
          </cell>
          <cell r="H52">
            <v>8.9306831470612718</v>
          </cell>
          <cell r="I52">
            <v>8.9306840488846522</v>
          </cell>
          <cell r="J52">
            <v>8.93068390401959</v>
          </cell>
          <cell r="K52">
            <v>8.9306855630964339</v>
          </cell>
          <cell r="L52">
            <v>8.9306865522610046</v>
          </cell>
          <cell r="M52">
            <v>8.9306911178643791</v>
          </cell>
        </row>
        <row r="53">
          <cell r="B53">
            <v>6.1735452964199409</v>
          </cell>
          <cell r="C53">
            <v>6.9076163619438029</v>
          </cell>
          <cell r="D53">
            <v>6.8157524866254438</v>
          </cell>
          <cell r="E53">
            <v>5.4329508124500272</v>
          </cell>
          <cell r="F53">
            <v>5.2079237660966626</v>
          </cell>
          <cell r="G53">
            <v>4.1458705060176362</v>
          </cell>
          <cell r="H53">
            <v>3.1575317637422518</v>
          </cell>
          <cell r="I53">
            <v>1.7960082754427655</v>
          </cell>
          <cell r="J53">
            <v>0.40861757578356733</v>
          </cell>
          <cell r="K53">
            <v>0.41127188545825705</v>
          </cell>
          <cell r="L53">
            <v>0.41136942036585616</v>
          </cell>
          <cell r="M53">
            <v>0.41157194440311179</v>
          </cell>
        </row>
        <row r="54">
          <cell r="B54">
            <v>1.8770708840366426</v>
          </cell>
          <cell r="C54">
            <v>2.1600822648104994</v>
          </cell>
          <cell r="D54">
            <v>2.1233243150968675</v>
          </cell>
          <cell r="E54">
            <v>2.0917174514438552</v>
          </cell>
          <cell r="F54">
            <v>2.2253241082995849</v>
          </cell>
          <cell r="G54">
            <v>2.3944084601950526</v>
          </cell>
          <cell r="H54">
            <v>2.4713378159263426</v>
          </cell>
          <cell r="I54">
            <v>3.3234203724512814</v>
          </cell>
          <cell r="J54">
            <v>2.3660628362011575</v>
          </cell>
          <cell r="K54">
            <v>2.3813765931456938</v>
          </cell>
          <cell r="L54">
            <v>2.3820615423716225</v>
          </cell>
          <cell r="M54">
            <v>2.3829797396022254</v>
          </cell>
        </row>
        <row r="55">
          <cell r="B55">
            <v>0.62699358785077564</v>
          </cell>
          <cell r="C55">
            <v>0.68733273207978407</v>
          </cell>
          <cell r="D55">
            <v>0.68719306813105163</v>
          </cell>
          <cell r="E55">
            <v>0.7211447890012912</v>
          </cell>
          <cell r="F55">
            <v>2.1701152961521171</v>
          </cell>
          <cell r="G55">
            <v>3.7352972477580026</v>
          </cell>
          <cell r="H55">
            <v>3.5745584123057679</v>
          </cell>
          <cell r="I55">
            <v>3.6679266601939591</v>
          </cell>
          <cell r="J55">
            <v>3.7652363316275359</v>
          </cell>
          <cell r="K55">
            <v>3.7649340431159586</v>
          </cell>
          <cell r="L55">
            <v>3.7647887169950915</v>
          </cell>
          <cell r="M55">
            <v>3.7328327975785007</v>
          </cell>
        </row>
        <row r="56">
          <cell r="B56">
            <v>1.2230666466935223</v>
          </cell>
          <cell r="C56">
            <v>1.3407664373863868</v>
          </cell>
          <cell r="D56">
            <v>1.3568921202417341</v>
          </cell>
          <cell r="E56">
            <v>1.295565318406819</v>
          </cell>
          <cell r="F56">
            <v>1.4272908788139012</v>
          </cell>
          <cell r="G56">
            <v>1.7885517067761108</v>
          </cell>
          <cell r="H56">
            <v>4.7665297234871939</v>
          </cell>
          <cell r="I56">
            <v>6.8176697965325577</v>
          </cell>
          <cell r="J56">
            <v>10.401521160683911</v>
          </cell>
          <cell r="K56">
            <v>11.886164159949281</v>
          </cell>
          <cell r="L56">
            <v>14.372751383752158</v>
          </cell>
          <cell r="M56">
            <v>14.931350809638896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4.8521778069010103E-4</v>
          </cell>
          <cell r="F57">
            <v>2.5066063691780638E-3</v>
          </cell>
          <cell r="G57">
            <v>1.0054033307520944</v>
          </cell>
          <cell r="H57">
            <v>0.93179870389861552</v>
          </cell>
          <cell r="I57">
            <v>1.7340350062053558</v>
          </cell>
          <cell r="J57">
            <v>1.7102053718798023</v>
          </cell>
          <cell r="K57">
            <v>1.7212626020132591</v>
          </cell>
          <cell r="L57">
            <v>0.20747154063001139</v>
          </cell>
          <cell r="M57">
            <v>0.12213452797400086</v>
          </cell>
        </row>
        <row r="58">
          <cell r="B58">
            <v>0</v>
          </cell>
          <cell r="C58">
            <v>6.9642753326792848</v>
          </cell>
          <cell r="D58">
            <v>6.9635872457433265</v>
          </cell>
          <cell r="E58">
            <v>13.760539819183437</v>
          </cell>
          <cell r="F58">
            <v>13.760819400579225</v>
          </cell>
          <cell r="G58">
            <v>13.760885419238958</v>
          </cell>
          <cell r="H58">
            <v>13.761147574127751</v>
          </cell>
          <cell r="I58">
            <v>17.576048173943068</v>
          </cell>
          <cell r="J58">
            <v>17.575919405922502</v>
          </cell>
          <cell r="K58">
            <v>17.576091878208562</v>
          </cell>
          <cell r="L58">
            <v>17.575856798532694</v>
          </cell>
          <cell r="M58">
            <v>17.575764130962781</v>
          </cell>
        </row>
        <row r="59">
          <cell r="B59">
            <v>73.238321667321131</v>
          </cell>
          <cell r="C59">
            <v>78.632995211427868</v>
          </cell>
          <cell r="D59">
            <v>79.116161481884788</v>
          </cell>
          <cell r="E59">
            <v>77.718222221583105</v>
          </cell>
          <cell r="F59">
            <v>75.991673075541556</v>
          </cell>
          <cell r="G59">
            <v>74.98275442982154</v>
          </cell>
          <cell r="H59">
            <v>72.417770298332314</v>
          </cell>
          <cell r="I59">
            <v>70.329526412188898</v>
          </cell>
          <cell r="J59">
            <v>69.197643588145951</v>
          </cell>
          <cell r="K59">
            <v>69.558907092281459</v>
          </cell>
          <cell r="L59">
            <v>69.624366807151532</v>
          </cell>
          <cell r="M59">
            <v>69.861209958809965</v>
          </cell>
        </row>
      </sheetData>
      <sheetData sheetId="72">
        <row r="3">
          <cell r="B3">
            <v>44.576905619964926</v>
          </cell>
          <cell r="C3">
            <v>44.827338216455892</v>
          </cell>
          <cell r="D3">
            <v>44.633490733962546</v>
          </cell>
          <cell r="E3">
            <v>44.838272421193416</v>
          </cell>
          <cell r="F3">
            <v>45.03008621565656</v>
          </cell>
          <cell r="G3">
            <v>45.051866446708161</v>
          </cell>
          <cell r="H3">
            <v>44.873466623268932</v>
          </cell>
          <cell r="I3">
            <v>44.932088348798608</v>
          </cell>
          <cell r="J3">
            <v>45.47583926329645</v>
          </cell>
          <cell r="K3">
            <v>45.859518817439678</v>
          </cell>
          <cell r="L3">
            <v>46.272794147816867</v>
          </cell>
          <cell r="M3">
            <v>46.288977566526889</v>
          </cell>
        </row>
        <row r="10">
          <cell r="B10">
            <v>2.9180090144919912</v>
          </cell>
          <cell r="C10">
            <v>7.0261921100668054</v>
          </cell>
          <cell r="D10">
            <v>7.0254534154907251</v>
          </cell>
          <cell r="E10">
            <v>9.2287486898769799</v>
          </cell>
          <cell r="F10">
            <v>11.036208035016644</v>
          </cell>
          <cell r="G10">
            <v>18.244406127821232</v>
          </cell>
          <cell r="H10">
            <v>18.24401924584124</v>
          </cell>
          <cell r="I10">
            <v>18.244524433340082</v>
          </cell>
          <cell r="J10">
            <v>18.244079273759148</v>
          </cell>
          <cell r="K10">
            <v>18.244040804497168</v>
          </cell>
          <cell r="L10">
            <v>18.243695769020253</v>
          </cell>
          <cell r="M10">
            <v>14.443768795853455</v>
          </cell>
        </row>
        <row r="15">
          <cell r="B15">
            <v>69.470008639422346</v>
          </cell>
          <cell r="C15">
            <v>70.028400486573446</v>
          </cell>
          <cell r="D15">
            <v>70.851491071202446</v>
          </cell>
          <cell r="E15">
            <v>67.944041619036895</v>
          </cell>
          <cell r="F15">
            <v>67.529916314654727</v>
          </cell>
          <cell r="G15">
            <v>64.452327369893226</v>
          </cell>
          <cell r="H15">
            <v>66.794922617313816</v>
          </cell>
          <cell r="I15">
            <v>75.806318030572754</v>
          </cell>
          <cell r="J15">
            <v>78.029857543727786</v>
          </cell>
          <cell r="K15">
            <v>78.536305369645504</v>
          </cell>
          <cell r="L15">
            <v>78.603898696495989</v>
          </cell>
          <cell r="M15">
            <v>74.582027985104105</v>
          </cell>
        </row>
        <row r="16">
          <cell r="B16">
            <v>60.231826328439951</v>
          </cell>
          <cell r="C16">
            <v>51.320001632503924</v>
          </cell>
          <cell r="D16">
            <v>49.890635365235418</v>
          </cell>
          <cell r="E16">
            <v>41.312545623138021</v>
          </cell>
          <cell r="F16">
            <v>21.194798994867444</v>
          </cell>
          <cell r="G16">
            <v>10.986135256114153</v>
          </cell>
          <cell r="H16">
            <v>4.7139747515073696</v>
          </cell>
          <cell r="I16">
            <v>0</v>
          </cell>
          <cell r="J16">
            <v>1.8219361118710378E-4</v>
          </cell>
          <cell r="K16">
            <v>1.9853565944710576E-4</v>
          </cell>
          <cell r="L16">
            <v>1.7397334826468159E-4</v>
          </cell>
          <cell r="M16">
            <v>3.2928505696006586E-4</v>
          </cell>
        </row>
        <row r="17">
          <cell r="B17">
            <v>0</v>
          </cell>
          <cell r="C17">
            <v>0</v>
          </cell>
          <cell r="D17">
            <v>3.5147439612990874E-5</v>
          </cell>
          <cell r="E17">
            <v>2.7291938755705312E-4</v>
          </cell>
          <cell r="F17">
            <v>4.2166068390641612E-4</v>
          </cell>
          <cell r="G17">
            <v>1.5293361564280221E-4</v>
          </cell>
          <cell r="H17">
            <v>3.050247164883477E-4</v>
          </cell>
          <cell r="I17">
            <v>4.7139720925621225</v>
          </cell>
          <cell r="J17">
            <v>4.7135793412395524</v>
          </cell>
          <cell r="K17">
            <v>3.1759488288303732</v>
          </cell>
          <cell r="L17">
            <v>3.1759062235520918</v>
          </cell>
          <cell r="M17">
            <v>0.63746678640886578</v>
          </cell>
        </row>
        <row r="18">
          <cell r="B18">
            <v>46.692212775853221</v>
          </cell>
          <cell r="C18">
            <v>48.095051754731657</v>
          </cell>
          <cell r="D18">
            <v>48.069058065756295</v>
          </cell>
          <cell r="E18">
            <v>52.388416169241587</v>
          </cell>
          <cell r="F18">
            <v>50.982608437735962</v>
          </cell>
          <cell r="G18">
            <v>50.428291841679453</v>
          </cell>
          <cell r="H18">
            <v>38.243225713314942</v>
          </cell>
          <cell r="I18">
            <v>14.057990057233397</v>
          </cell>
          <cell r="J18">
            <v>6.7425548490937226</v>
          </cell>
          <cell r="K18">
            <v>4.013078570461575</v>
          </cell>
          <cell r="L18">
            <v>4.016704310673977</v>
          </cell>
          <cell r="M18">
            <v>2.4105974047444221</v>
          </cell>
        </row>
        <row r="19">
          <cell r="B19">
            <v>0.30970487667170943</v>
          </cell>
          <cell r="C19">
            <v>5.4878245224845499E-4</v>
          </cell>
          <cell r="D19">
            <v>5.428415075051454E-4</v>
          </cell>
          <cell r="E19">
            <v>5.4418169499438065E-4</v>
          </cell>
          <cell r="F19">
            <v>5.4475441521100332E-4</v>
          </cell>
          <cell r="G19">
            <v>8.2410247096627223E-3</v>
          </cell>
          <cell r="H19">
            <v>8.2976112110141661E-3</v>
          </cell>
          <cell r="I19">
            <v>3.6520159709133169</v>
          </cell>
          <cell r="J19">
            <v>3.7904885817315486</v>
          </cell>
          <cell r="K19">
            <v>3.7824058210689628</v>
          </cell>
          <cell r="L19">
            <v>3.9208718486584924</v>
          </cell>
          <cell r="M19">
            <v>3.9646616298450232</v>
          </cell>
        </row>
        <row r="20">
          <cell r="B20">
            <v>0.10000049801165407</v>
          </cell>
          <cell r="C20">
            <v>0.10000012786060432</v>
          </cell>
          <cell r="D20">
            <v>1.1716149986070788E-3</v>
          </cell>
          <cell r="E20">
            <v>6.6752800964311662E-4</v>
          </cell>
          <cell r="F20">
            <v>2.463003072149145E-4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5.7378771375051301</v>
          </cell>
          <cell r="C21">
            <v>9.6701155958884293</v>
          </cell>
          <cell r="D21">
            <v>10.174483366525052</v>
          </cell>
          <cell r="E21">
            <v>7.2669879846971126</v>
          </cell>
          <cell r="F21">
            <v>7.3674995093721511</v>
          </cell>
          <cell r="G21">
            <v>8.3343380019049942</v>
          </cell>
          <cell r="H21">
            <v>9.7780487687423481</v>
          </cell>
          <cell r="I21">
            <v>9.8882581574855966</v>
          </cell>
          <cell r="J21">
            <v>9.7013246343936608</v>
          </cell>
          <cell r="K21">
            <v>9.581000353953705</v>
          </cell>
          <cell r="L21">
            <v>9.8240888798636519</v>
          </cell>
          <cell r="M21">
            <v>8.475669792761396</v>
          </cell>
        </row>
        <row r="22">
          <cell r="B22">
            <v>16.991199798961251</v>
          </cell>
          <cell r="C22">
            <v>17.857464381642544</v>
          </cell>
          <cell r="D22">
            <v>16.220255706807436</v>
          </cell>
          <cell r="E22">
            <v>14.297984917933952</v>
          </cell>
          <cell r="F22">
            <v>12.72655248285013</v>
          </cell>
          <cell r="G22">
            <v>11.122383868505253</v>
          </cell>
          <cell r="H22">
            <v>10.303761182811044</v>
          </cell>
          <cell r="I22">
            <v>10.77773228837019</v>
          </cell>
          <cell r="J22">
            <v>9.5944354277916108</v>
          </cell>
          <cell r="K22">
            <v>8.9297352607371909</v>
          </cell>
          <cell r="L22">
            <v>8.8740011549747848</v>
          </cell>
          <cell r="M22">
            <v>7.9255420335841471</v>
          </cell>
        </row>
        <row r="23">
          <cell r="B23">
            <v>2.5068258725898351</v>
          </cell>
          <cell r="C23">
            <v>2.9279929283200543</v>
          </cell>
          <cell r="D23">
            <v>2.8889201047131667</v>
          </cell>
          <cell r="E23">
            <v>2.3651894169808156</v>
          </cell>
          <cell r="F23">
            <v>1.7823689303105024</v>
          </cell>
          <cell r="G23">
            <v>1.7926587238520204</v>
          </cell>
          <cell r="H23">
            <v>1.8529405040498304</v>
          </cell>
          <cell r="I23">
            <v>5.4714337275928946</v>
          </cell>
          <cell r="J23">
            <v>5.471333604297441</v>
          </cell>
          <cell r="K23">
            <v>5.4360341727420858</v>
          </cell>
          <cell r="L23">
            <v>5.4713244177142197</v>
          </cell>
          <cell r="M23">
            <v>4.1956433536519198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1.0227532996833005E-3</v>
          </cell>
          <cell r="F24">
            <v>5.7814018739810787E-3</v>
          </cell>
          <cell r="G24">
            <v>0.58746838439790072</v>
          </cell>
          <cell r="H24">
            <v>0.46565787770165518</v>
          </cell>
          <cell r="I24">
            <v>0.31278017291120896</v>
          </cell>
          <cell r="J24">
            <v>0.19228587515108428</v>
          </cell>
          <cell r="K24">
            <v>0.23846832236921306</v>
          </cell>
          <cell r="L24">
            <v>9.6345826685987179E-2</v>
          </cell>
          <cell r="M24">
            <v>6.9267392496554767E-2</v>
          </cell>
        </row>
        <row r="25">
          <cell r="B25">
            <v>15.194970626371397</v>
          </cell>
          <cell r="C25">
            <v>18.072619192625194</v>
          </cell>
          <cell r="D25">
            <v>20.544923070517612</v>
          </cell>
          <cell r="E25">
            <v>28.35086378859009</v>
          </cell>
          <cell r="F25">
            <v>46.331324196713318</v>
          </cell>
          <cell r="G25">
            <v>50.894334988733839</v>
          </cell>
          <cell r="H25">
            <v>61.909235544140529</v>
          </cell>
          <cell r="I25">
            <v>69.569415413128866</v>
          </cell>
          <cell r="J25">
            <v>72.055635593255445</v>
          </cell>
          <cell r="K25">
            <v>72.622645296570425</v>
          </cell>
          <cell r="L25">
            <v>72.329684996757052</v>
          </cell>
          <cell r="M25">
            <v>73.813027283857707</v>
          </cell>
        </row>
        <row r="26">
          <cell r="B26">
            <v>217.2346265538265</v>
          </cell>
          <cell r="C26">
            <v>218.0721948825981</v>
          </cell>
          <cell r="D26">
            <v>218.64151635470319</v>
          </cell>
          <cell r="E26">
            <v>213.92853690201036</v>
          </cell>
          <cell r="F26">
            <v>207.92206298378457</v>
          </cell>
          <cell r="G26">
            <v>198.60633239340615</v>
          </cell>
          <cell r="H26">
            <v>194.07036959550902</v>
          </cell>
          <cell r="I26">
            <v>194.24991591077031</v>
          </cell>
          <cell r="J26">
            <v>190.29167764429303</v>
          </cell>
          <cell r="K26">
            <v>186.31582053203849</v>
          </cell>
          <cell r="L26">
            <v>186.31300032872451</v>
          </cell>
          <cell r="M26">
            <v>176.07423294751112</v>
          </cell>
        </row>
        <row r="102">
          <cell r="B102">
            <v>8.9080020328593967</v>
          </cell>
          <cell r="C102">
            <v>7.7309379380401344</v>
          </cell>
          <cell r="D102">
            <v>8.0014039438774862</v>
          </cell>
          <cell r="E102">
            <v>5.1658711731571643</v>
          </cell>
          <cell r="F102">
            <v>2.863181235848733</v>
          </cell>
          <cell r="G102">
            <v>1.7819123420276481</v>
          </cell>
          <cell r="H102">
            <v>1.2321200472397948</v>
          </cell>
          <cell r="I102">
            <v>3.9558529899093751</v>
          </cell>
          <cell r="J102">
            <v>3.659830074705908</v>
          </cell>
          <cell r="K102">
            <v>3.5701091077164837</v>
          </cell>
          <cell r="L102">
            <v>3.465555068859032</v>
          </cell>
          <cell r="M102">
            <v>1.0783314509121704</v>
          </cell>
        </row>
        <row r="104">
          <cell r="B104">
            <v>19.060329834438388</v>
          </cell>
          <cell r="C104">
            <v>22.701520630950256</v>
          </cell>
          <cell r="D104">
            <v>24.751248624990922</v>
          </cell>
          <cell r="E104">
            <v>33.091846841114673</v>
          </cell>
          <cell r="F104">
            <v>46.086795797907008</v>
          </cell>
          <cell r="G104">
            <v>46.086880775440633</v>
          </cell>
          <cell r="H104">
            <v>57.168924379927063</v>
          </cell>
          <cell r="I104">
            <v>70.955142813670221</v>
          </cell>
          <cell r="J104">
            <v>77.03594096706054</v>
          </cell>
          <cell r="K104">
            <v>78.199296052841916</v>
          </cell>
          <cell r="L104">
            <v>78.199329289164893</v>
          </cell>
          <cell r="M104">
            <v>78.1993579919627</v>
          </cell>
        </row>
        <row r="105">
          <cell r="B105">
            <v>45.124391637164962</v>
          </cell>
          <cell r="C105">
            <v>38.428007498981891</v>
          </cell>
          <cell r="D105">
            <v>39.869160406223571</v>
          </cell>
          <cell r="E105">
            <v>35.745024631200266</v>
          </cell>
          <cell r="F105">
            <v>18.563383760541406</v>
          </cell>
          <cell r="G105">
            <v>9.8409814787786143</v>
          </cell>
          <cell r="H105">
            <v>4.2225211941406045</v>
          </cell>
          <cell r="I105">
            <v>4.2225190971344606</v>
          </cell>
          <cell r="J105">
            <v>4.2225130259750525</v>
          </cell>
          <cell r="K105">
            <v>2.8448657012473508</v>
          </cell>
          <cell r="L105">
            <v>2.8448582789267522</v>
          </cell>
          <cell r="M105">
            <v>0.57053587375073644</v>
          </cell>
        </row>
        <row r="106">
          <cell r="B106">
            <v>36.569917747113664</v>
          </cell>
          <cell r="C106">
            <v>39.310045237875798</v>
          </cell>
          <cell r="D106">
            <v>37.687398345008702</v>
          </cell>
          <cell r="E106">
            <v>37.687378305086142</v>
          </cell>
          <cell r="F106">
            <v>34.89097408876458</v>
          </cell>
          <cell r="G106">
            <v>30.900966166167684</v>
          </cell>
          <cell r="H106">
            <v>23.560447845202233</v>
          </cell>
          <cell r="I106">
            <v>10.51604844033343</v>
          </cell>
          <cell r="J106">
            <v>6.8383617986675418</v>
          </cell>
          <cell r="K106">
            <v>4.8195775644849519</v>
          </cell>
          <cell r="L106">
            <v>4.8195713534701161</v>
          </cell>
          <cell r="M106">
            <v>3.5087837693114592</v>
          </cell>
        </row>
        <row r="107">
          <cell r="B107">
            <v>0</v>
          </cell>
          <cell r="C107">
            <v>0</v>
          </cell>
          <cell r="D107">
            <v>5.7002082002559785E-3</v>
          </cell>
          <cell r="E107">
            <v>1.1284246388523404E-2</v>
          </cell>
          <cell r="F107">
            <v>8.6714999729149653</v>
          </cell>
          <cell r="G107">
            <v>15.536496822087276</v>
          </cell>
          <cell r="H107">
            <v>15.478200783411982</v>
          </cell>
          <cell r="I107">
            <v>9.8611156200876824</v>
          </cell>
          <cell r="J107">
            <v>4.5521093837651687</v>
          </cell>
          <cell r="K107">
            <v>4.0966205694507538</v>
          </cell>
          <cell r="L107">
            <v>4.0965804952482099</v>
          </cell>
          <cell r="M107">
            <v>4.0965872309119664</v>
          </cell>
        </row>
        <row r="108">
          <cell r="B108">
            <v>7.200035856839096E-2</v>
          </cell>
          <cell r="C108">
            <v>7.200009205963516E-2</v>
          </cell>
          <cell r="D108">
            <v>8.435627989970975E-4</v>
          </cell>
          <cell r="E108">
            <v>4.8062016694304377E-4</v>
          </cell>
          <cell r="F108">
            <v>1.7733622119473841E-4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7.361354973341E-2</v>
          </cell>
          <cell r="C109">
            <v>3.7977978852632862E-3</v>
          </cell>
          <cell r="D109">
            <v>0.38836926728495846</v>
          </cell>
          <cell r="E109">
            <v>0.43560330851142831</v>
          </cell>
          <cell r="F109">
            <v>0.4356153671954589</v>
          </cell>
          <cell r="G109">
            <v>0.5211289536671676</v>
          </cell>
          <cell r="H109">
            <v>0.52112733701450564</v>
          </cell>
          <cell r="I109">
            <v>0.52114105699301305</v>
          </cell>
          <cell r="J109">
            <v>0.52114136151611934</v>
          </cell>
          <cell r="K109">
            <v>0.52124474292313172</v>
          </cell>
          <cell r="L109">
            <v>0.52124317751938043</v>
          </cell>
          <cell r="M109">
            <v>0.52126524052919276</v>
          </cell>
        </row>
        <row r="110">
          <cell r="B110">
            <v>3.9135419944053993</v>
          </cell>
          <cell r="C110">
            <v>7.6930072764162647</v>
          </cell>
          <cell r="D110">
            <v>7.849017740086774</v>
          </cell>
          <cell r="E110">
            <v>5.4547042814240632</v>
          </cell>
          <cell r="F110">
            <v>5.5430663176075479</v>
          </cell>
          <cell r="G110">
            <v>6.2498622685396601</v>
          </cell>
          <cell r="H110">
            <v>7.4227669286905131</v>
          </cell>
          <cell r="I110">
            <v>7.5127701834619875</v>
          </cell>
          <cell r="J110">
            <v>7.3604274494613975</v>
          </cell>
          <cell r="K110">
            <v>7.2625654661601127</v>
          </cell>
          <cell r="L110">
            <v>7.4602361010462168</v>
          </cell>
          <cell r="M110">
            <v>6.3645510598208723</v>
          </cell>
        </row>
        <row r="111">
          <cell r="B111">
            <v>9.1310756885425715</v>
          </cell>
          <cell r="C111">
            <v>9.2383192516855086</v>
          </cell>
          <cell r="D111">
            <v>8.4956326312416071</v>
          </cell>
          <cell r="E111">
            <v>7.0835432913266008</v>
          </cell>
          <cell r="F111">
            <v>5.9205901061923365</v>
          </cell>
          <cell r="G111">
            <v>4.7527754677642831</v>
          </cell>
          <cell r="H111">
            <v>4.1334755497498907</v>
          </cell>
          <cell r="I111">
            <v>4.3961450940655045</v>
          </cell>
          <cell r="J111">
            <v>3.5486492178043458</v>
          </cell>
          <cell r="K111">
            <v>3.0480704761257917</v>
          </cell>
          <cell r="L111">
            <v>3.0100879400163851</v>
          </cell>
          <cell r="M111">
            <v>2.3649448612195121</v>
          </cell>
        </row>
        <row r="112">
          <cell r="B112">
            <v>2.6968854961439392</v>
          </cell>
          <cell r="C112">
            <v>3.168220991581661</v>
          </cell>
          <cell r="D112">
            <v>3.1714081011446962</v>
          </cell>
          <cell r="E112">
            <v>3.3021801231653263</v>
          </cell>
          <cell r="F112">
            <v>3.4197794069414198</v>
          </cell>
          <cell r="G112">
            <v>3.5156431669333004</v>
          </cell>
          <cell r="H112">
            <v>3.5937477028287494</v>
          </cell>
          <cell r="I112">
            <v>3.6683975206165451</v>
          </cell>
          <cell r="J112">
            <v>3.7216911385230844</v>
          </cell>
          <cell r="K112">
            <v>3.7822621279047186</v>
          </cell>
          <cell r="L112">
            <v>3.7823555181329302</v>
          </cell>
          <cell r="M112">
            <v>3.7823648733530009</v>
          </cell>
        </row>
        <row r="113">
          <cell r="B113">
            <v>0.78533784792998418</v>
          </cell>
          <cell r="C113">
            <v>0.94127292914090632</v>
          </cell>
          <cell r="D113">
            <v>0.94183328877101347</v>
          </cell>
          <cell r="E113">
            <v>0.8656979354741986</v>
          </cell>
          <cell r="F113">
            <v>0.7842274410410639</v>
          </cell>
          <cell r="G113">
            <v>0.78876864425091286</v>
          </cell>
          <cell r="H113">
            <v>0.81526811754632766</v>
          </cell>
          <cell r="I113">
            <v>2.4074312215534355</v>
          </cell>
          <cell r="J113">
            <v>2.4073869254189968</v>
          </cell>
          <cell r="K113">
            <v>2.3918547666122247</v>
          </cell>
          <cell r="L113">
            <v>2.4073832185957205</v>
          </cell>
          <cell r="M113">
            <v>1.845651072715544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129.25310520139209</v>
          </cell>
          <cell r="C116">
            <v>136.31332175468413</v>
          </cell>
          <cell r="D116">
            <v>138.1874695351197</v>
          </cell>
          <cell r="E116">
            <v>138.07236344689233</v>
          </cell>
          <cell r="F116">
            <v>138.21549886619238</v>
          </cell>
          <cell r="G116">
            <v>138.21982221347841</v>
          </cell>
          <cell r="H116">
            <v>136.39261913159288</v>
          </cell>
          <cell r="I116">
            <v>136.26108847116575</v>
          </cell>
          <cell r="J116">
            <v>132.11213061665728</v>
          </cell>
          <cell r="K116">
            <v>128.7805073799646</v>
          </cell>
          <cell r="L116">
            <v>128.85089620999989</v>
          </cell>
          <cell r="M116">
            <v>116.77614222034062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26.978293617553806</v>
          </cell>
          <cell r="C224">
            <v>25.930038799395735</v>
          </cell>
          <cell r="D224">
            <v>25.957694300193364</v>
          </cell>
          <cell r="E224">
            <v>25.598137359012028</v>
          </cell>
          <cell r="F224">
            <v>25.58417080691056</v>
          </cell>
          <cell r="G224">
            <v>25.579344473442344</v>
          </cell>
          <cell r="H224">
            <v>25.344760293507274</v>
          </cell>
          <cell r="I224">
            <v>26.209593431871799</v>
          </cell>
          <cell r="J224">
            <v>26.597891403902082</v>
          </cell>
          <cell r="K224">
            <v>26.132998560008062</v>
          </cell>
          <cell r="L224">
            <v>25.674416327592709</v>
          </cell>
          <cell r="M224">
            <v>24.93459028107139</v>
          </cell>
        </row>
        <row r="231">
          <cell r="B231">
            <v>15.552698412909262</v>
          </cell>
          <cell r="C231">
            <v>14.699646515131807</v>
          </cell>
          <cell r="D231">
            <v>14.852439937324771</v>
          </cell>
          <cell r="E231">
            <v>9.5889584461516044</v>
          </cell>
          <cell r="F231">
            <v>5.0513452289546388</v>
          </cell>
          <cell r="G231">
            <v>3.1437225532595212</v>
          </cell>
          <cell r="H231">
            <v>2.173756838935879</v>
          </cell>
          <cell r="I231">
            <v>6.9790823716629067</v>
          </cell>
          <cell r="J231">
            <v>6.4568247466922264</v>
          </cell>
          <cell r="K231">
            <v>6.2985357205612296</v>
          </cell>
          <cell r="L231">
            <v>6.1140760600161439</v>
          </cell>
          <cell r="M231">
            <v>1.9024573401593456</v>
          </cell>
        </row>
        <row r="233">
          <cell r="B233">
            <v>22.300221324701184</v>
          </cell>
          <cell r="C233">
            <v>26.336977588254616</v>
          </cell>
          <cell r="D233">
            <v>29.719415868594268</v>
          </cell>
          <cell r="E233">
            <v>40.483110732038057</v>
          </cell>
          <cell r="F233">
            <v>57.53227703053485</v>
          </cell>
          <cell r="G233">
            <v>56.283565274471528</v>
          </cell>
          <cell r="H233">
            <v>70.730480223874224</v>
          </cell>
          <cell r="I233">
            <v>86.023752028789005</v>
          </cell>
          <cell r="J233">
            <v>94.313849142484955</v>
          </cell>
          <cell r="K233">
            <v>95.485112814870675</v>
          </cell>
          <cell r="L233">
            <v>95.054000232049901</v>
          </cell>
          <cell r="M233">
            <v>97.237022896982069</v>
          </cell>
        </row>
        <row r="234">
          <cell r="B234">
            <v>52.108850426082626</v>
          </cell>
          <cell r="C234">
            <v>44.447386792323087</v>
          </cell>
          <cell r="D234">
            <v>43.76808233257232</v>
          </cell>
          <cell r="E234">
            <v>36.788869366471609</v>
          </cell>
          <cell r="F234">
            <v>18.917129123001494</v>
          </cell>
          <cell r="G234">
            <v>9.841741625419381</v>
          </cell>
          <cell r="H234">
            <v>4.2231010019818296</v>
          </cell>
          <cell r="I234">
            <v>4.2228683075352587</v>
          </cell>
          <cell r="J234">
            <v>4.2227083395661396</v>
          </cell>
          <cell r="K234">
            <v>2.8452307129857823</v>
          </cell>
          <cell r="L234">
            <v>2.8451788223307672</v>
          </cell>
          <cell r="M234">
            <v>0.57122977204098635</v>
          </cell>
        </row>
        <row r="235">
          <cell r="B235">
            <v>42.950368291417618</v>
          </cell>
          <cell r="C235">
            <v>44.374365822535275</v>
          </cell>
          <cell r="D235">
            <v>44.067698954274704</v>
          </cell>
          <cell r="E235">
            <v>47.475742857290413</v>
          </cell>
          <cell r="F235">
            <v>41.913585718222812</v>
          </cell>
          <cell r="G235">
            <v>38.106408369329742</v>
          </cell>
          <cell r="H235">
            <v>27.371586047792839</v>
          </cell>
          <cell r="I235">
            <v>11.861456686222185</v>
          </cell>
          <cell r="J235">
            <v>7.7132515409966462</v>
          </cell>
          <cell r="K235">
            <v>5.436188648146933</v>
          </cell>
          <cell r="L235">
            <v>5.4361804636545177</v>
          </cell>
          <cell r="M235">
            <v>3.9576946322797735</v>
          </cell>
        </row>
        <row r="236">
          <cell r="B236">
            <v>0</v>
          </cell>
          <cell r="C236">
            <v>0</v>
          </cell>
          <cell r="D236">
            <v>6.8446345799443344E-3</v>
          </cell>
          <cell r="E236">
            <v>1.3800849970543389E-2</v>
          </cell>
          <cell r="F236">
            <v>10.825031344630462</v>
          </cell>
          <cell r="G236">
            <v>19.830141789852359</v>
          </cell>
          <cell r="H236">
            <v>19.770685531698948</v>
          </cell>
          <cell r="I236">
            <v>11.840473407224408</v>
          </cell>
          <cell r="J236">
            <v>5.4658244593268348</v>
          </cell>
          <cell r="K236">
            <v>4.9189092367353062</v>
          </cell>
          <cell r="L236">
            <v>4.918860556206746</v>
          </cell>
          <cell r="M236">
            <v>4.9188687444983197</v>
          </cell>
        </row>
        <row r="238">
          <cell r="B238">
            <v>9.7929710371321504E-2</v>
          </cell>
          <cell r="C238">
            <v>4.5198646330086968E-3</v>
          </cell>
          <cell r="D238">
            <v>0.45610863683001268</v>
          </cell>
          <cell r="E238">
            <v>0.51158233015970345</v>
          </cell>
          <cell r="F238">
            <v>0.51159639150749658</v>
          </cell>
          <cell r="G238">
            <v>0.61202553760440093</v>
          </cell>
          <cell r="H238">
            <v>0.61202350519319781</v>
          </cell>
          <cell r="I238">
            <v>0.61200930768662654</v>
          </cell>
          <cell r="J238">
            <v>0.61203953481927709</v>
          </cell>
          <cell r="K238">
            <v>0.61216124239066749</v>
          </cell>
          <cell r="L238">
            <v>0.61214805341772527</v>
          </cell>
          <cell r="M238">
            <v>0.61218528949582818</v>
          </cell>
        </row>
        <row r="239">
          <cell r="B239">
            <v>5.2062702508718068</v>
          </cell>
          <cell r="C239">
            <v>9.155661401855216</v>
          </cell>
          <cell r="D239">
            <v>9.218043453625814</v>
          </cell>
          <cell r="E239">
            <v>6.4061274836479383</v>
          </cell>
          <cell r="F239">
            <v>6.5099005671724859</v>
          </cell>
          <cell r="G239">
            <v>7.3399784984877829</v>
          </cell>
          <cell r="H239">
            <v>8.7174621464981072</v>
          </cell>
          <cell r="I239">
            <v>8.8227270085360878</v>
          </cell>
          <cell r="J239">
            <v>8.6442430497815188</v>
          </cell>
          <cell r="K239">
            <v>8.5293159481586667</v>
          </cell>
          <cell r="L239">
            <v>8.7613022179504387</v>
          </cell>
          <cell r="M239">
            <v>7.4746678468563914</v>
          </cell>
        </row>
        <row r="240">
          <cell r="B240">
            <v>9.6515467779738504</v>
          </cell>
          <cell r="C240">
            <v>9.8355601560686878</v>
          </cell>
          <cell r="D240">
            <v>8.8409917281145294</v>
          </cell>
          <cell r="E240">
            <v>7.3714801989647771</v>
          </cell>
          <cell r="F240">
            <v>6.1612577188373692</v>
          </cell>
          <cell r="G240">
            <v>4.9459688704192182</v>
          </cell>
          <cell r="H240">
            <v>4.3014958334442959</v>
          </cell>
          <cell r="I240">
            <v>4.5748419753756773</v>
          </cell>
          <cell r="J240">
            <v>3.6928962839786719</v>
          </cell>
          <cell r="K240">
            <v>3.1719707578265188</v>
          </cell>
          <cell r="L240">
            <v>3.1324435370302735</v>
          </cell>
          <cell r="M240">
            <v>2.4610803709904236</v>
          </cell>
        </row>
        <row r="241">
          <cell r="B241">
            <v>2.866678378968015</v>
          </cell>
          <cell r="C241">
            <v>3.3630572828316696</v>
          </cell>
          <cell r="D241">
            <v>3.3003212063938103</v>
          </cell>
          <cell r="E241">
            <v>3.4364098141849571</v>
          </cell>
          <cell r="F241">
            <v>3.5587922486929604</v>
          </cell>
          <cell r="G241">
            <v>3.6585493164035721</v>
          </cell>
          <cell r="H241">
            <v>3.7398285457897895</v>
          </cell>
          <cell r="I241">
            <v>3.8175126490724027</v>
          </cell>
          <cell r="J241">
            <v>3.8729720448565224</v>
          </cell>
          <cell r="K241">
            <v>3.9360058810576355</v>
          </cell>
          <cell r="L241">
            <v>3.9361024082016085</v>
          </cell>
          <cell r="M241">
            <v>3.9361134586034887</v>
          </cell>
        </row>
        <row r="242">
          <cell r="B242">
            <v>2.5068258725898351</v>
          </cell>
          <cell r="C242">
            <v>2.9279929283200543</v>
          </cell>
          <cell r="D242">
            <v>2.8889201047131667</v>
          </cell>
          <cell r="E242">
            <v>2.3651894169808156</v>
          </cell>
          <cell r="F242">
            <v>1.7823689303105024</v>
          </cell>
          <cell r="G242">
            <v>1.7926587238520204</v>
          </cell>
          <cell r="H242">
            <v>1.8529405040498304</v>
          </cell>
          <cell r="I242">
            <v>5.4714337275928946</v>
          </cell>
          <cell r="J242">
            <v>5.471333604297441</v>
          </cell>
          <cell r="K242">
            <v>5.4360341727420858</v>
          </cell>
          <cell r="L242">
            <v>5.4713244177142197</v>
          </cell>
          <cell r="M242">
            <v>4.1956433536519198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2.9180090144919912</v>
          </cell>
          <cell r="C244">
            <v>7.0261921100668054</v>
          </cell>
          <cell r="D244">
            <v>7.0254534154907251</v>
          </cell>
          <cell r="E244">
            <v>9.2287486898769799</v>
          </cell>
          <cell r="F244">
            <v>11.036208035016644</v>
          </cell>
          <cell r="G244">
            <v>18.244406127821232</v>
          </cell>
          <cell r="H244">
            <v>18.24401924584124</v>
          </cell>
          <cell r="I244">
            <v>18.244524433340082</v>
          </cell>
          <cell r="J244">
            <v>18.244079273759148</v>
          </cell>
          <cell r="K244">
            <v>18.244040804497168</v>
          </cell>
          <cell r="L244">
            <v>18.243695769020253</v>
          </cell>
          <cell r="M244">
            <v>14.443768795853455</v>
          </cell>
        </row>
        <row r="245">
          <cell r="B245">
            <v>156.23139881894591</v>
          </cell>
          <cell r="C245">
            <v>162.24336055407986</v>
          </cell>
          <cell r="D245">
            <v>164.14516383531307</v>
          </cell>
          <cell r="E245">
            <v>163.6705008059044</v>
          </cell>
          <cell r="F245">
            <v>163.7996696731029</v>
          </cell>
          <cell r="G245">
            <v>163.79916668692076</v>
          </cell>
          <cell r="H245">
            <v>161.73737942510016</v>
          </cell>
          <cell r="I245">
            <v>162.4706819030375</v>
          </cell>
          <cell r="J245">
            <v>158.71002202055936</v>
          </cell>
          <cell r="K245">
            <v>154.91350593997268</v>
          </cell>
          <cell r="L245">
            <v>154.52531253759261</v>
          </cell>
          <cell r="M245">
            <v>141.710732501412</v>
          </cell>
        </row>
      </sheetData>
      <sheetData sheetId="73">
        <row r="21">
          <cell r="B21">
            <v>78.585475688253737</v>
          </cell>
          <cell r="C21">
            <v>74.839866772384525</v>
          </cell>
          <cell r="D21">
            <v>78.059900562464207</v>
          </cell>
          <cell r="E21">
            <v>47.764856659194137</v>
          </cell>
          <cell r="F21">
            <v>21.453970686306697</v>
          </cell>
          <cell r="G21">
            <v>10.037832386241254</v>
          </cell>
          <cell r="H21">
            <v>5.4790860671816572</v>
          </cell>
          <cell r="I21">
            <v>0.27072193071810879</v>
          </cell>
          <cell r="J21">
            <v>0.22548054337677836</v>
          </cell>
          <cell r="K21">
            <v>0.20278877668106654</v>
          </cell>
          <cell r="L21">
            <v>0.18497837578178311</v>
          </cell>
          <cell r="M21">
            <v>0.159738392573058</v>
          </cell>
        </row>
        <row r="22">
          <cell r="B22">
            <v>116.79809549937497</v>
          </cell>
          <cell r="C22">
            <v>110.23608593748995</v>
          </cell>
          <cell r="D22">
            <v>94.340378043586526</v>
          </cell>
          <cell r="E22">
            <v>62.259060925850982</v>
          </cell>
          <cell r="F22">
            <v>36.177940224377245</v>
          </cell>
          <cell r="G22">
            <v>24.484211189432997</v>
          </cell>
          <cell r="H22">
            <v>11.223210177402418</v>
          </cell>
          <cell r="I22">
            <v>7.4774577009736301E-4</v>
          </cell>
          <cell r="J22">
            <v>7.1401727948470866E-4</v>
          </cell>
          <cell r="K22">
            <v>8.1217082433055756E-4</v>
          </cell>
          <cell r="L22">
            <v>7.5409561370236311E-4</v>
          </cell>
          <cell r="M22">
            <v>1.4648061995402185E-3</v>
          </cell>
        </row>
        <row r="23">
          <cell r="B23">
            <v>1.0924229576658144</v>
          </cell>
          <cell r="C23">
            <v>1.384551199735349</v>
          </cell>
          <cell r="D23">
            <v>1.8209576364933415</v>
          </cell>
          <cell r="E23">
            <v>2.5229483313359937</v>
          </cell>
          <cell r="F23">
            <v>2.33410089769805</v>
          </cell>
          <cell r="G23">
            <v>2.1203900307315142</v>
          </cell>
          <cell r="H23">
            <v>1.9051415577369191</v>
          </cell>
          <cell r="I23">
            <v>-4.1535771799772192E-6</v>
          </cell>
          <cell r="J23">
            <v>2.3105316565996681E-4</v>
          </cell>
          <cell r="K23">
            <v>2.7065749722998689E-4</v>
          </cell>
          <cell r="L23">
            <v>2.3997950853993366E-4</v>
          </cell>
          <cell r="M23">
            <v>4.6060197131003733E-4</v>
          </cell>
        </row>
        <row r="24">
          <cell r="B24">
            <v>0.24079646015143658</v>
          </cell>
          <cell r="C24">
            <v>0.14310182107112115</v>
          </cell>
          <cell r="D24">
            <v>0.22644063672493819</v>
          </cell>
          <cell r="E24">
            <v>1.0705157303411711E-2</v>
          </cell>
          <cell r="F24">
            <v>2.0735000192905516E-3</v>
          </cell>
          <cell r="G24">
            <v>8.3019831555672277E-4</v>
          </cell>
          <cell r="H24">
            <v>2.9956045009014139E-3</v>
          </cell>
          <cell r="I24">
            <v>1.0349898807805048E-3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4.5509313414853763</v>
          </cell>
          <cell r="C25">
            <v>4.3340059435333247</v>
          </cell>
          <cell r="D25">
            <v>4.5204870194697007</v>
          </cell>
          <cell r="E25">
            <v>2.7674098587800851</v>
          </cell>
          <cell r="F25">
            <v>1.3126775647836184</v>
          </cell>
          <cell r="G25">
            <v>0.58162203115320721</v>
          </cell>
          <cell r="H25">
            <v>1.9933402715964927</v>
          </cell>
          <cell r="I25">
            <v>1.5326918281898958</v>
          </cell>
          <cell r="J25">
            <v>1.2767448310143497</v>
          </cell>
          <cell r="K25">
            <v>1.1479379458600911</v>
          </cell>
          <cell r="L25">
            <v>1.0471331892305586</v>
          </cell>
          <cell r="M25">
            <v>0.90295737935045239</v>
          </cell>
        </row>
        <row r="26">
          <cell r="B26">
            <v>2.9715795648655718</v>
          </cell>
          <cell r="C26">
            <v>2.970940966274954</v>
          </cell>
          <cell r="D26">
            <v>4.4324339553077037</v>
          </cell>
          <cell r="E26">
            <v>3.0323516823767185</v>
          </cell>
          <cell r="F26">
            <v>2.9722908608096157</v>
          </cell>
          <cell r="G26">
            <v>2.9711139696207574</v>
          </cell>
          <cell r="H26">
            <v>2.9714798680280134</v>
          </cell>
          <cell r="I26">
            <v>5.0227601866942306</v>
          </cell>
          <cell r="J26">
            <v>2.9767113678419661</v>
          </cell>
          <cell r="K26">
            <v>2.9717124588661603</v>
          </cell>
          <cell r="L26">
            <v>2.8899846995110621</v>
          </cell>
          <cell r="M26">
            <v>2.7708613169772143</v>
          </cell>
        </row>
        <row r="27">
          <cell r="B27">
            <v>1.9784641662573117E-2</v>
          </cell>
          <cell r="C27">
            <v>2.0842747823117815E-2</v>
          </cell>
          <cell r="D27">
            <v>2.3207056863690451E-3</v>
          </cell>
          <cell r="E27">
            <v>8.3508822472811673E-5</v>
          </cell>
          <cell r="F27">
            <v>6.5084745775273868E-5</v>
          </cell>
          <cell r="G27">
            <v>1.4307837295702717E-3</v>
          </cell>
          <cell r="H27">
            <v>9.9151103935255123E-5</v>
          </cell>
          <cell r="I27">
            <v>1.0126514003194367E-3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6.5876518333559601E-4</v>
          </cell>
          <cell r="C28">
            <v>1.24987218410491E-5</v>
          </cell>
          <cell r="D28">
            <v>8.29025375898495E-4</v>
          </cell>
          <cell r="E28">
            <v>2.7543269553336198E-2</v>
          </cell>
          <cell r="F28">
            <v>1.4615998972299399E-3</v>
          </cell>
          <cell r="G28">
            <v>2.4336356970581201E-4</v>
          </cell>
          <cell r="H28">
            <v>5.6273327024093797E-4</v>
          </cell>
          <cell r="I28">
            <v>1.6907793412902801</v>
          </cell>
          <cell r="J28">
            <v>1.5094875298672401</v>
          </cell>
          <cell r="K28">
            <v>1.34777976133919</v>
          </cell>
          <cell r="L28">
            <v>1.20345450511148</v>
          </cell>
          <cell r="M28">
            <v>1.07433629884139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0.1905495979954967</v>
          </cell>
          <cell r="F32">
            <v>0.67850751261043285</v>
          </cell>
          <cell r="G32">
            <v>0.72968845941304417</v>
          </cell>
          <cell r="H32">
            <v>0.91775216690587225</v>
          </cell>
          <cell r="I32">
            <v>0.86228352085086357</v>
          </cell>
          <cell r="J32">
            <v>0.83815429375512751</v>
          </cell>
          <cell r="K32">
            <v>0.85651595354207299</v>
          </cell>
          <cell r="L32">
            <v>0.85093674797449326</v>
          </cell>
          <cell r="M32">
            <v>1.1671067362610532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83.523173563903086</v>
          </cell>
          <cell r="E11">
            <v>83.032052002301384</v>
          </cell>
          <cell r="F11">
            <v>74.04712430775669</v>
          </cell>
          <cell r="G11">
            <v>52.509675029151637</v>
          </cell>
          <cell r="H11">
            <v>26.254839720249095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5.2999188024490484</v>
          </cell>
          <cell r="F12">
            <v>18.511780647391419</v>
          </cell>
          <cell r="G12">
            <v>38.847277487941113</v>
          </cell>
          <cell r="H12">
            <v>68.659064623324696</v>
          </cell>
          <cell r="I12">
            <v>93.853180293805408</v>
          </cell>
          <cell r="J12">
            <v>93.853181873933181</v>
          </cell>
          <cell r="K12">
            <v>94.908931520245417</v>
          </cell>
          <cell r="L12">
            <v>96.620361815154084</v>
          </cell>
          <cell r="M12">
            <v>98.328927390878476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0.16817414426762001</v>
          </cell>
          <cell r="G13">
            <v>0.61609501718908299</v>
          </cell>
          <cell r="H13">
            <v>0.79466503475536499</v>
          </cell>
          <cell r="I13">
            <v>0.8306861527336491</v>
          </cell>
          <cell r="J13">
            <v>0.85719082962667392</v>
          </cell>
          <cell r="K13">
            <v>0.88148768719486292</v>
          </cell>
          <cell r="L13">
            <v>0.88184340041985554</v>
          </cell>
          <cell r="M13">
            <v>0.86680570089827635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2.6033294317016127</v>
          </cell>
          <cell r="C53">
            <v>2.3785275244077857</v>
          </cell>
          <cell r="D53">
            <v>2.3802731023257402</v>
          </cell>
          <cell r="E53">
            <v>2.2433935351345573</v>
          </cell>
          <cell r="F53">
            <v>2.2405938010235102</v>
          </cell>
          <cell r="G53">
            <v>2.3257075862244041</v>
          </cell>
          <cell r="H53">
            <v>2.329356903381584</v>
          </cell>
          <cell r="I53">
            <v>2.3173954887249981</v>
          </cell>
          <cell r="J53">
            <v>2.3178236227462761</v>
          </cell>
          <cell r="K53">
            <v>2.3178039835089637</v>
          </cell>
          <cell r="L53">
            <v>2.3177204398080415</v>
          </cell>
          <cell r="M53">
            <v>2.3179498619375427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6.4918097463134368</v>
          </cell>
          <cell r="C55">
            <v>6.111385627811587</v>
          </cell>
          <cell r="D55">
            <v>5.5737300835585204</v>
          </cell>
          <cell r="E55">
            <v>4.8911776698301468</v>
          </cell>
          <cell r="F55">
            <v>4.0296387410397916</v>
          </cell>
          <cell r="G55">
            <v>3.861622066977306</v>
          </cell>
          <cell r="H55">
            <v>3.548123559302061</v>
          </cell>
          <cell r="I55">
            <v>3.167696323948709</v>
          </cell>
          <cell r="J55">
            <v>3.0581928303065569</v>
          </cell>
          <cell r="K55">
            <v>3.0503959898627628</v>
          </cell>
          <cell r="L55">
            <v>3.0503827470423079</v>
          </cell>
          <cell r="M55">
            <v>3.0503582975282439</v>
          </cell>
        </row>
        <row r="56">
          <cell r="B56">
            <v>3.7898897382521999</v>
          </cell>
          <cell r="C56">
            <v>3.4175026050458199</v>
          </cell>
          <cell r="D56">
            <v>3.5083545599015298</v>
          </cell>
          <cell r="E56">
            <v>2.9880673770025798</v>
          </cell>
          <cell r="F56">
            <v>2.71242398400388</v>
          </cell>
          <cell r="G56">
            <v>2.356889122022308</v>
          </cell>
          <cell r="H56">
            <v>1.6912953349680169</v>
          </cell>
          <cell r="I56">
            <v>0.44244223646395198</v>
          </cell>
          <cell r="J56">
            <v>0.22438112628822929</v>
          </cell>
          <cell r="K56">
            <v>0.11872867340715938</v>
          </cell>
          <cell r="L56">
            <v>7.6108027757896088E-2</v>
          </cell>
          <cell r="M56">
            <v>3.0078348642211795E-2</v>
          </cell>
        </row>
        <row r="57">
          <cell r="B57">
            <v>7.1749409418192895</v>
          </cell>
          <cell r="C57">
            <v>6.5876261202113486</v>
          </cell>
          <cell r="D57">
            <v>6.5017920254054307</v>
          </cell>
          <cell r="E57">
            <v>6.101978312749794</v>
          </cell>
          <cell r="F57">
            <v>4.5147957155742988</v>
          </cell>
          <cell r="G57">
            <v>3.7308039949578933</v>
          </cell>
          <cell r="H57">
            <v>2.5435587398552388</v>
          </cell>
          <cell r="I57">
            <v>0.80949919032043494</v>
          </cell>
          <cell r="J57">
            <v>0.3890063570723501</v>
          </cell>
          <cell r="K57">
            <v>0.23506026410602093</v>
          </cell>
          <cell r="L57">
            <v>0.23095111071318888</v>
          </cell>
          <cell r="M57">
            <v>0.13888625028413493</v>
          </cell>
        </row>
        <row r="58">
          <cell r="B58">
            <v>14.551725434146272</v>
          </cell>
          <cell r="C58">
            <v>13.863509764483924</v>
          </cell>
          <cell r="D58">
            <v>12.90559404562751</v>
          </cell>
          <cell r="E58">
            <v>8.396295902390527</v>
          </cell>
          <cell r="F58">
            <v>4.4708888309667891</v>
          </cell>
          <cell r="G58">
            <v>2.7300161116090775</v>
          </cell>
          <cell r="H58">
            <v>1.3862518126879113</v>
          </cell>
          <cell r="I58">
            <v>2.0391539103986597E-2</v>
          </cell>
          <cell r="J58">
            <v>1.6958888263237212E-2</v>
          </cell>
          <cell r="K58">
            <v>1.52695854493525E-2</v>
          </cell>
          <cell r="L58">
            <v>1.3928890750454198E-2</v>
          </cell>
          <cell r="M58">
            <v>1.2107669425106351E-2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-1.0920964369942674</v>
          </cell>
          <cell r="H59">
            <v>-2.2494657628607353</v>
          </cell>
          <cell r="I59">
            <v>-2.3933195622144252</v>
          </cell>
          <cell r="J59">
            <v>-2.4170297296491285</v>
          </cell>
          <cell r="K59">
            <v>-2.421142941377382</v>
          </cell>
          <cell r="L59">
            <v>-2.421128220851374</v>
          </cell>
          <cell r="M59">
            <v>-2.4211624764737052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-0.76969139482189908</v>
          </cell>
          <cell r="H60">
            <v>-2.6831541749160461</v>
          </cell>
          <cell r="I60">
            <v>-3.0072752669544878</v>
          </cell>
          <cell r="J60">
            <v>-2.996906253953175</v>
          </cell>
          <cell r="K60">
            <v>-2.9959238535720791</v>
          </cell>
          <cell r="L60">
            <v>-3.0019084737772652</v>
          </cell>
          <cell r="M60">
            <v>-3.0073774697757871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-0.36104479030022946</v>
          </cell>
          <cell r="J61">
            <v>-0.78076492923432428</v>
          </cell>
          <cell r="K61">
            <v>-0.84654665184170008</v>
          </cell>
          <cell r="L61">
            <v>-0.95286424165706662</v>
          </cell>
          <cell r="M61">
            <v>-1.0156640085422586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-3.0838084017360931E-5</v>
          </cell>
          <cell r="H62">
            <v>-4.232731193007307E-5</v>
          </cell>
          <cell r="I62">
            <v>-0.60441890104015583</v>
          </cell>
          <cell r="J62">
            <v>-0.65716176072700005</v>
          </cell>
          <cell r="K62">
            <v>-0.60443538150384468</v>
          </cell>
          <cell r="L62">
            <v>-0.65711551226692566</v>
          </cell>
          <cell r="M62">
            <v>-0.69301495150890824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-3.1281848306832983E-6</v>
          </cell>
          <cell r="H63">
            <v>-5.319058318855484E-6</v>
          </cell>
          <cell r="I63">
            <v>-0.40274427811436825</v>
          </cell>
          <cell r="J63">
            <v>-0.56189458199519826</v>
          </cell>
          <cell r="K63">
            <v>-1.6726245039674159</v>
          </cell>
          <cell r="L63">
            <v>-2.2927735383755938</v>
          </cell>
          <cell r="M63">
            <v>-2.8821479728642356</v>
          </cell>
        </row>
        <row r="77">
          <cell r="B77">
            <v>0.83333377517596607</v>
          </cell>
          <cell r="C77">
            <v>7.0828342222571866E-2</v>
          </cell>
        </row>
        <row r="78">
          <cell r="B78">
            <v>3.9729952061299374E-2</v>
          </cell>
          <cell r="C78">
            <v>4.7872553802954292E-2</v>
          </cell>
        </row>
        <row r="79">
          <cell r="B79">
            <v>0.98874797162770744</v>
          </cell>
          <cell r="C79">
            <v>4.8139547739203943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300.18596697226138</v>
      </c>
      <c r="G2" s="3">
        <f t="shared" ref="G2:K2" si="0">G3+G8+G11+G12+G16+G17+G18+G19</f>
        <v>293.92124950640294</v>
      </c>
      <c r="H2" s="3">
        <f t="shared" si="0"/>
        <v>331.24189486304056</v>
      </c>
      <c r="I2" s="3">
        <f t="shared" si="0"/>
        <v>377.7166098672713</v>
      </c>
      <c r="J2" s="3">
        <f t="shared" si="0"/>
        <v>414.99024109013851</v>
      </c>
      <c r="K2" s="3">
        <f t="shared" si="0"/>
        <v>427.60118815020155</v>
      </c>
      <c r="L2" s="3">
        <f t="shared" ref="L2:O2" si="1">L3+L8+L11+L12+L16+L17+L18+L19</f>
        <v>447.35221923916356</v>
      </c>
      <c r="M2" s="3">
        <f t="shared" si="1"/>
        <v>496.34964977477557</v>
      </c>
      <c r="N2" s="3">
        <f t="shared" si="1"/>
        <v>502.30568745518616</v>
      </c>
      <c r="O2" s="3">
        <f t="shared" si="1"/>
        <v>506.27738456148018</v>
      </c>
      <c r="P2" s="3">
        <f>P3+P8+P11+P12+P16+P17+P18+P19</f>
        <v>509.36770992322528</v>
      </c>
      <c r="Q2" s="3">
        <f>Q3+Q8+Q11+Q12+Q16+Q17+Q18+Q19</f>
        <v>516.33679692319356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44.972428826569065</v>
      </c>
      <c r="G3" s="1">
        <f t="shared" ref="G3:K3" si="4">SUM(G4:G7)</f>
        <v>48.190467810220177</v>
      </c>
      <c r="H3" s="1">
        <f t="shared" si="4"/>
        <v>48.190468229313552</v>
      </c>
      <c r="I3" s="1">
        <f t="shared" si="4"/>
        <v>48.190468170604582</v>
      </c>
      <c r="J3" s="1">
        <f t="shared" si="4"/>
        <v>48.190476531294053</v>
      </c>
      <c r="K3" s="1">
        <f t="shared" si="4"/>
        <v>48.357442355017483</v>
      </c>
      <c r="L3" s="1">
        <f t="shared" ref="L3:O3" si="5">SUM(L4:L7)</f>
        <v>48.35746396928058</v>
      </c>
      <c r="M3" s="1">
        <f t="shared" si="5"/>
        <v>62.70271058297589</v>
      </c>
      <c r="N3" s="1">
        <f t="shared" si="5"/>
        <v>62.761479971732754</v>
      </c>
      <c r="O3" s="1">
        <f t="shared" si="5"/>
        <v>62.820238699549378</v>
      </c>
      <c r="P3" s="1">
        <f>SUM(P4:P7)</f>
        <v>62.879013988009007</v>
      </c>
      <c r="Q3" s="1">
        <f>SUM(Q4:Q7)</f>
        <v>62.879040675484973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11.11187687860027</v>
      </c>
      <c r="G4" s="1" cm="1">
        <f t="array" ref="G4">SUMPRODUCT(("RNWWOD1"=[1]OUT_PrimaryEnergyCons!$A$1:$A$1000)*1,[1]OUT_PrimaryEnergyCons!E$1:E$1000)</f>
        <v>11.952883312189542</v>
      </c>
      <c r="H4" s="1" cm="1">
        <f t="array" ref="H4">SUMPRODUCT(("RNWWOD1"=[1]OUT_PrimaryEnergyCons!$A$1:$A$1000)*1,[1]OUT_PrimaryEnergyCons!F$1:F$1000)</f>
        <v>13.214393215539241</v>
      </c>
      <c r="I4" s="1" cm="1">
        <f t="array" ref="I4">SUMPRODUCT(("RNWWOD1"=[1]OUT_PrimaryEnergyCons!$A$1:$A$1000)*1,[1]OUT_PrimaryEnergyCons!G$1:G$1000)</f>
        <v>15.316910370296332</v>
      </c>
      <c r="J4" s="1" cm="1">
        <f t="array" ref="J4">SUMPRODUCT(("RNWWOD1"=[1]OUT_PrimaryEnergyCons!$A$1:$A$1000)*1,[1]OUT_PrimaryEnergyCons!H$1:H$1000)</f>
        <v>15.849139649255884</v>
      </c>
      <c r="K4" s="1" cm="1">
        <f t="array" ref="K4">SUMPRODUCT(("RNWWOD1"=[1]OUT_PrimaryEnergyCons!$A$1:$A$1000)*1,[1]OUT_PrimaryEnergyCons!I$1:I$1000)</f>
        <v>16.266396917184231</v>
      </c>
      <c r="L4" s="1" cm="1">
        <f t="array" ref="L4">SUMPRODUCT(("RNWWOD1"=[1]OUT_PrimaryEnergyCons!$A$1:$A$1000)*1,[1]OUT_PrimaryEnergyCons!J$1:J$1000)</f>
        <v>16.611695742853865</v>
      </c>
      <c r="M4" s="1" cm="1">
        <f t="array" ref="M4">SUMPRODUCT(("RNWWOD1"=[1]OUT_PrimaryEnergyCons!$A$1:$A$1000)*1,[1]OUT_PrimaryEnergyCons!K$1:K$1000)</f>
        <v>16.956994558342107</v>
      </c>
      <c r="N4" s="1" cm="1">
        <f t="array" ref="N4">SUMPRODUCT(("RNWWOD1"=[1]OUT_PrimaryEnergyCons!$A$1:$A$1000)*1,[1]OUT_PrimaryEnergyCons!L$1:L$1000)</f>
        <v>17.015762339443739</v>
      </c>
      <c r="O4" s="1" cm="1">
        <f t="array" ref="O4">SUMPRODUCT(("RNWWOD1"=[1]OUT_PrimaryEnergyCons!$A$1:$A$1000)*1,[1]OUT_PrimaryEnergyCons!M$1:M$1000)</f>
        <v>17.074529057585519</v>
      </c>
      <c r="P4" s="1" cm="1">
        <f t="array" ref="P4">SUMPRODUCT(("RNWWOD1"=[1]OUT_PrimaryEnergyCons!$A$1:$A$1000)*1,[1]OUT_PrimaryEnergyCons!N$1:N$1000)</f>
        <v>17.133296969628667</v>
      </c>
      <c r="Q4" s="1" cm="1">
        <f t="array" ref="Q4">SUMPRODUCT(("RNWWOD1"=[1]OUT_PrimaryEnergyCons!$A$1:$A$1000)*1,[1]OUT_PrimaryEnergyCons!O$1:O$1000)</f>
        <v>17.192063798629764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7.5116699073386526</v>
      </c>
      <c r="G5" s="1" cm="1">
        <f t="array" ref="G5">SUMPRODUCT(("RNWWOD2"=[1]OUT_PrimaryEnergyCons!$A$1:$A$1000)*1,[1]OUT_PrimaryEnergyCons!E$1:E$1000)</f>
        <v>7.5431410581633545</v>
      </c>
      <c r="H5" s="1" cm="1">
        <f t="array" ref="H5">SUMPRODUCT(("RNWWOD2"=[1]OUT_PrimaryEnergyCons!$A$1:$A$1000)*1,[1]OUT_PrimaryEnergyCons!F$1:F$1000)</f>
        <v>7.5903480262833325</v>
      </c>
      <c r="I5" s="1" cm="1">
        <f t="array" ref="I5">SUMPRODUCT(("RNWWOD2"=[1]OUT_PrimaryEnergyCons!$A$1:$A$1000)*1,[1]OUT_PrimaryEnergyCons!G$1:G$1000)</f>
        <v>7.6690269700997344</v>
      </c>
      <c r="J5" s="1" cm="1">
        <f t="array" ref="J5">SUMPRODUCT(("RNWWOD2"=[1]OUT_PrimaryEnergyCons!$A$1:$A$1000)*1,[1]OUT_PrimaryEnergyCons!H$1:H$1000)</f>
        <v>7.6690266875958253</v>
      </c>
      <c r="K5" s="1" cm="1">
        <f t="array" ref="K5">SUMPRODUCT(("RNWWOD2"=[1]OUT_PrimaryEnergyCons!$A$1:$A$1000)*1,[1]OUT_PrimaryEnergyCons!I$1:I$1000)</f>
        <v>7.669027037905531</v>
      </c>
      <c r="L5" s="1" cm="1">
        <f t="array" ref="L5">SUMPRODUCT(("RNWWOD2"=[1]OUT_PrimaryEnergyCons!$A$1:$A$1000)*1,[1]OUT_PrimaryEnergyCons!J$1:J$1000)</f>
        <v>7.6690266217650782</v>
      </c>
      <c r="M5" s="1" cm="1">
        <f t="array" ref="M5">SUMPRODUCT(("RNWWOD2"=[1]OUT_PrimaryEnergyCons!$A$1:$A$1000)*1,[1]OUT_PrimaryEnergyCons!K$1:K$1000)</f>
        <v>7.6690272014794747</v>
      </c>
      <c r="N5" s="1" cm="1">
        <f t="array" ref="N5">SUMPRODUCT(("RNWWOD2"=[1]OUT_PrimaryEnergyCons!$A$1:$A$1000)*1,[1]OUT_PrimaryEnergyCons!L$1:L$1000)</f>
        <v>7.6690274312365387</v>
      </c>
      <c r="O5" s="1" cm="1">
        <f t="array" ref="O5">SUMPRODUCT(("RNWWOD2"=[1]OUT_PrimaryEnergyCons!$A$1:$A$1000)*1,[1]OUT_PrimaryEnergyCons!M$1:M$1000)</f>
        <v>7.6690268345129926</v>
      </c>
      <c r="P5" s="1" cm="1">
        <f t="array" ref="P5">SUMPRODUCT(("RNWWOD2"=[1]OUT_PrimaryEnergyCons!$A$1:$A$1000)*1,[1]OUT_PrimaryEnergyCons!N$1:N$1000)</f>
        <v>7.6690273225379819</v>
      </c>
      <c r="Q5" s="1" cm="1">
        <f t="array" ref="Q5">SUMPRODUCT(("RNWWOD2"=[1]OUT_PrimaryEnergyCons!$A$1:$A$1000)*1,[1]OUT_PrimaryEnergyCons!O$1:O$1000)</f>
        <v>7.6690267004745492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3.168243676083613</v>
      </c>
      <c r="G6" s="1" cm="1">
        <f t="array" ref="G6">SUMPRODUCT(("RNWWOD3"=[1]OUT_PrimaryEnergyCons!$A$1:$A$1000)*1,[1]OUT_PrimaryEnergyCons!E$1:E$1000)</f>
        <v>3.4956715066284918</v>
      </c>
      <c r="H6" s="1" cm="1">
        <f t="array" ref="H6">SUMPRODUCT(("RNWWOD3"=[1]OUT_PrimaryEnergyCons!$A$1:$A$1000)*1,[1]OUT_PrimaryEnergyCons!F$1:F$1000)</f>
        <v>3.9868140406754948</v>
      </c>
      <c r="I6" s="1" cm="1">
        <f t="array" ref="I6">SUMPRODUCT(("RNWWOD3"=[1]OUT_PrimaryEnergyCons!$A$1:$A$1000)*1,[1]OUT_PrimaryEnergyCons!G$1:G$1000)</f>
        <v>4.8053860086491973</v>
      </c>
      <c r="J6" s="1" cm="1">
        <f t="array" ref="J6">SUMPRODUCT(("RNWWOD3"=[1]OUT_PrimaryEnergyCons!$A$1:$A$1000)*1,[1]OUT_PrimaryEnergyCons!H$1:H$1000)</f>
        <v>4.8053852346855681</v>
      </c>
      <c r="K6" s="1" cm="1">
        <f t="array" ref="K6">SUMPRODUCT(("RNWWOD3"=[1]OUT_PrimaryEnergyCons!$A$1:$A$1000)*1,[1]OUT_PrimaryEnergyCons!I$1:I$1000)</f>
        <v>4.8053855915390908</v>
      </c>
      <c r="L6" s="1" cm="1">
        <f t="array" ref="L6">SUMPRODUCT(("RNWWOD3"=[1]OUT_PrimaryEnergyCons!$A$1:$A$1000)*1,[1]OUT_PrimaryEnergyCons!J$1:J$1000)</f>
        <v>4.8053857096175205</v>
      </c>
      <c r="M6" s="1" cm="1">
        <f t="array" ref="M6">SUMPRODUCT(("RNWWOD3"=[1]OUT_PrimaryEnergyCons!$A$1:$A$1000)*1,[1]OUT_PrimaryEnergyCons!K$1:K$1000)</f>
        <v>4.8053864764611287</v>
      </c>
      <c r="N6" s="1" cm="1">
        <f t="array" ref="N6">SUMPRODUCT(("RNWWOD3"=[1]OUT_PrimaryEnergyCons!$A$1:$A$1000)*1,[1]OUT_PrimaryEnergyCons!L$1:L$1000)</f>
        <v>4.8053863178101777</v>
      </c>
      <c r="O6" s="1" cm="1">
        <f t="array" ref="O6">SUMPRODUCT(("RNWWOD3"=[1]OUT_PrimaryEnergyCons!$A$1:$A$1000)*1,[1]OUT_PrimaryEnergyCons!M$1:M$1000)</f>
        <v>4.8053860269084847</v>
      </c>
      <c r="P6" s="1" cm="1">
        <f t="array" ref="P6">SUMPRODUCT(("RNWWOD3"=[1]OUT_PrimaryEnergyCons!$A$1:$A$1000)*1,[1]OUT_PrimaryEnergyCons!N$1:N$1000)</f>
        <v>4.8053861336100683</v>
      </c>
      <c r="Q6" s="1" cm="1">
        <f t="array" ref="Q6">SUMPRODUCT(("RNWWOD3"=[1]OUT_PrimaryEnergyCons!$A$1:$A$1000)*1,[1]OUT_PrimaryEnergyCons!O$1:O$1000)</f>
        <v>4.8053856388787111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23.180638364546528</v>
      </c>
      <c r="G7" s="1" cm="1">
        <f t="array" ref="G7">SUMPRODUCT(("RNWWOD4"=[1]OUT_PrimaryEnergyCons!$A$1:$A$1000)*1+("RNWWOD5"=[1]OUT_PrimaryEnergyCons!$A$1:$A$1000)*1,[1]OUT_PrimaryEnergyCons!E$1:E$1000)</f>
        <v>25.198771933238788</v>
      </c>
      <c r="H7" s="1" cm="1">
        <f t="array" ref="H7">SUMPRODUCT(("RNWWOD4"=[1]OUT_PrimaryEnergyCons!$A$1:$A$1000)*1+("RNWWOD5"=[1]OUT_PrimaryEnergyCons!$A$1:$A$1000)*1,[1]OUT_PrimaryEnergyCons!F$1:F$1000)</f>
        <v>23.398912946815482</v>
      </c>
      <c r="I7" s="1" cm="1">
        <f t="array" ref="I7">SUMPRODUCT(("RNWWOD4"=[1]OUT_PrimaryEnergyCons!$A$1:$A$1000)*1+("RNWWOD5"=[1]OUT_PrimaryEnergyCons!$A$1:$A$1000)*1,[1]OUT_PrimaryEnergyCons!G$1:G$1000)</f>
        <v>20.399144821559318</v>
      </c>
      <c r="J7" s="1" cm="1">
        <f t="array" ref="J7">SUMPRODUCT(("RNWWOD4"=[1]OUT_PrimaryEnergyCons!$A$1:$A$1000)*1+("RNWWOD5"=[1]OUT_PrimaryEnergyCons!$A$1:$A$1000)*1,[1]OUT_PrimaryEnergyCons!H$1:H$1000)</f>
        <v>19.866924959756776</v>
      </c>
      <c r="K7" s="1" cm="1">
        <f t="array" ref="K7">SUMPRODUCT(("RNWWOD4"=[1]OUT_PrimaryEnergyCons!$A$1:$A$1000)*1+("RNWWOD5"=[1]OUT_PrimaryEnergyCons!$A$1:$A$1000)*1,[1]OUT_PrimaryEnergyCons!I$1:I$1000)</f>
        <v>19.61663280838863</v>
      </c>
      <c r="L7" s="1" cm="1">
        <f t="array" ref="L7">SUMPRODUCT(("RNWWOD4"=[1]OUT_PrimaryEnergyCons!$A$1:$A$1000)*1+("RNWWOD5"=[1]OUT_PrimaryEnergyCons!$A$1:$A$1000)*1,[1]OUT_PrimaryEnergyCons!J$1:J$1000)</f>
        <v>19.271355895044117</v>
      </c>
      <c r="M7" s="1" cm="1">
        <f t="array" ref="M7">SUMPRODUCT(("RNWWOD4"=[1]OUT_PrimaryEnergyCons!$A$1:$A$1000)*1+("RNWWOD5"=[1]OUT_PrimaryEnergyCons!$A$1:$A$1000)*1,[1]OUT_PrimaryEnergyCons!K$1:K$1000)</f>
        <v>33.271302346693176</v>
      </c>
      <c r="N7" s="1" cm="1">
        <f t="array" ref="N7">SUMPRODUCT(("RNWWOD4"=[1]OUT_PrimaryEnergyCons!$A$1:$A$1000)*1+("RNWWOD5"=[1]OUT_PrimaryEnergyCons!$A$1:$A$1000)*1,[1]OUT_PrimaryEnergyCons!L$1:L$1000)</f>
        <v>33.271303883242297</v>
      </c>
      <c r="O7" s="1" cm="1">
        <f t="array" ref="O7">SUMPRODUCT(("RNWWOD4"=[1]OUT_PrimaryEnergyCons!$A$1:$A$1000)*1+("RNWWOD5"=[1]OUT_PrimaryEnergyCons!$A$1:$A$1000)*1,[1]OUT_PrimaryEnergyCons!M$1:M$1000)</f>
        <v>33.271296780542379</v>
      </c>
      <c r="P7" s="1" cm="1">
        <f t="array" ref="P7">SUMPRODUCT(("RNWWOD4"=[1]OUT_PrimaryEnergyCons!$A$1:$A$1000)*1+("RNWWOD5"=[1]OUT_PrimaryEnergyCons!$A$1:$A$1000)*1,[1]OUT_PrimaryEnergyCons!N$1:N$1000)</f>
        <v>33.271303562232291</v>
      </c>
      <c r="Q7" s="1" cm="1">
        <f t="array" ref="Q7">SUMPRODUCT(("RNWWOD4"=[1]OUT_PrimaryEnergyCons!$A$1:$A$1000)*1+("RNWWOD5"=[1]OUT_PrimaryEnergyCons!$A$1:$A$1000)*1,[1]OUT_PrimaryEnergyCons!O$1:O$1000)</f>
        <v>33.212564537501947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70.031497355324362</v>
      </c>
      <c r="G8" s="1">
        <f t="shared" ref="G8:K8" si="9">SUM(G9:G10)</f>
        <v>70.696976465619031</v>
      </c>
      <c r="H8" s="1">
        <f t="shared" si="9"/>
        <v>70.304054585247471</v>
      </c>
      <c r="I8" s="1">
        <f t="shared" si="9"/>
        <v>71.061905976605829</v>
      </c>
      <c r="J8" s="1">
        <f t="shared" si="9"/>
        <v>70.959613434492837</v>
      </c>
      <c r="K8" s="1">
        <f t="shared" si="9"/>
        <v>71.425693147610161</v>
      </c>
      <c r="L8" s="1">
        <f t="shared" ref="L8:O8" si="10">SUM(L9:L10)</f>
        <v>71.403382322375322</v>
      </c>
      <c r="M8" s="1">
        <f t="shared" si="10"/>
        <v>77.504626098470283</v>
      </c>
      <c r="N8" s="1">
        <f t="shared" si="10"/>
        <v>78.298963664126845</v>
      </c>
      <c r="O8" s="1">
        <f t="shared" si="10"/>
        <v>78.586016525433308</v>
      </c>
      <c r="P8" s="1">
        <f>SUM(P9:P10)</f>
        <v>78.872974425679644</v>
      </c>
      <c r="Q8" s="1">
        <f>SUM(Q9:Q10)</f>
        <v>79.160090982278874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35.931064332366333</v>
      </c>
      <c r="G9" s="1" cm="1">
        <f t="array" ref="G9">SUMPRODUCT(("RNNWWST1"=[1]OUT_PrimaryEnergyCons!$A$1:$A$1000)*1,[1]OUT_PrimaryEnergyCons!E$1:E$1000)</f>
        <v>35.882383543173376</v>
      </c>
      <c r="H9" s="1" cm="1">
        <f t="array" ref="H9">SUMPRODUCT(("RNNWWST1"=[1]OUT_PrimaryEnergyCons!$A$1:$A$1000)*1,[1]OUT_PrimaryEnergyCons!F$1:F$1000)</f>
        <v>35.489458427307845</v>
      </c>
      <c r="I9" s="1" cm="1">
        <f t="array" ref="I9">SUMPRODUCT(("RNNWWST1"=[1]OUT_PrimaryEnergyCons!$A$1:$A$1000)*1,[1]OUT_PrimaryEnergyCons!G$1:G$1000)</f>
        <v>35.039964446710542</v>
      </c>
      <c r="J9" s="1" cm="1">
        <f t="array" ref="J9">SUMPRODUCT(("RNNWWST1"=[1]OUT_PrimaryEnergyCons!$A$1:$A$1000)*1,[1]OUT_PrimaryEnergyCons!H$1:H$1000)</f>
        <v>34.937584070998319</v>
      </c>
      <c r="K9" s="1" cm="1">
        <f t="array" ref="K9">SUMPRODUCT(("RNNWWST1"=[1]OUT_PrimaryEnergyCons!$A$1:$A$1000)*1,[1]OUT_PrimaryEnergyCons!I$1:I$1000)</f>
        <v>35.403633369419907</v>
      </c>
      <c r="L9" s="1" cm="1">
        <f t="array" ref="L9">SUMPRODUCT(("RNNWWST1"=[1]OUT_PrimaryEnergyCons!$A$1:$A$1000)*1,[1]OUT_PrimaryEnergyCons!J$1:J$1000)</f>
        <v>35.381315212471371</v>
      </c>
      <c r="M9" s="1" cm="1">
        <f t="array" ref="M9">SUMPRODUCT(("RNNWWST1"=[1]OUT_PrimaryEnergyCons!$A$1:$A$1000)*1,[1]OUT_PrimaryEnergyCons!K$1:K$1000)</f>
        <v>35.603180267741202</v>
      </c>
      <c r="N9" s="1" cm="1">
        <f t="array" ref="N9">SUMPRODUCT(("RNNWWST1"=[1]OUT_PrimaryEnergyCons!$A$1:$A$1000)*1,[1]OUT_PrimaryEnergyCons!L$1:L$1000)</f>
        <v>35.603176521172244</v>
      </c>
      <c r="O9" s="1" cm="1">
        <f t="array" ref="O9">SUMPRODUCT(("RNNWWST1"=[1]OUT_PrimaryEnergyCons!$A$1:$A$1000)*1,[1]OUT_PrimaryEnergyCons!M$1:M$1000)</f>
        <v>35.603178290772853</v>
      </c>
      <c r="P9" s="1" cm="1">
        <f t="array" ref="P9">SUMPRODUCT(("RNNWWST1"=[1]OUT_PrimaryEnergyCons!$A$1:$A$1000)*1,[1]OUT_PrimaryEnergyCons!N$1:N$1000)</f>
        <v>35.603177194587772</v>
      </c>
      <c r="Q9" s="1" cm="1">
        <f t="array" ref="Q9">SUMPRODUCT(("RNNWWST1"=[1]OUT_PrimaryEnergyCons!$A$1:$A$1000)*1,[1]OUT_PrimaryEnergyCons!O$1:O$1000)</f>
        <v>35.603179872151593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34.100433022958029</v>
      </c>
      <c r="G10" s="1" cm="1">
        <f t="array" ref="G10">SUMPRODUCT(("RNWWST1"=[1]OUT_PrimaryEnergyCons!$A$1:$A$1000)*1,[1]OUT_PrimaryEnergyCons!E$1:E$1000)</f>
        <v>34.814592922445655</v>
      </c>
      <c r="H10" s="1" cm="1">
        <f t="array" ref="H10">SUMPRODUCT(("RNWWST1"=[1]OUT_PrimaryEnergyCons!$A$1:$A$1000)*1,[1]OUT_PrimaryEnergyCons!F$1:F$1000)</f>
        <v>34.814596157939626</v>
      </c>
      <c r="I10" s="1" cm="1">
        <f t="array" ref="I10">SUMPRODUCT(("RNWWST1"=[1]OUT_PrimaryEnergyCons!$A$1:$A$1000)*1,[1]OUT_PrimaryEnergyCons!G$1:G$1000)</f>
        <v>36.021941529895287</v>
      </c>
      <c r="J10" s="1" cm="1">
        <f t="array" ref="J10">SUMPRODUCT(("RNWWST1"=[1]OUT_PrimaryEnergyCons!$A$1:$A$1000)*1,[1]OUT_PrimaryEnergyCons!H$1:H$1000)</f>
        <v>36.022029363494525</v>
      </c>
      <c r="K10" s="1" cm="1">
        <f t="array" ref="K10">SUMPRODUCT(("RNWWST1"=[1]OUT_PrimaryEnergyCons!$A$1:$A$1000)*1,[1]OUT_PrimaryEnergyCons!I$1:I$1000)</f>
        <v>36.022059778190247</v>
      </c>
      <c r="L10" s="1" cm="1">
        <f t="array" ref="L10">SUMPRODUCT(("RNWWST1"=[1]OUT_PrimaryEnergyCons!$A$1:$A$1000)*1,[1]OUT_PrimaryEnergyCons!J$1:J$1000)</f>
        <v>36.022067109903951</v>
      </c>
      <c r="M10" s="1" cm="1">
        <f t="array" ref="M10">SUMPRODUCT(("RNWWST1"=[1]OUT_PrimaryEnergyCons!$A$1:$A$1000)*1,[1]OUT_PrimaryEnergyCons!K$1:K$1000)</f>
        <v>41.901445830729088</v>
      </c>
      <c r="N10" s="1" cm="1">
        <f t="array" ref="N10">SUMPRODUCT(("RNWWST1"=[1]OUT_PrimaryEnergyCons!$A$1:$A$1000)*1,[1]OUT_PrimaryEnergyCons!L$1:L$1000)</f>
        <v>42.6957871429546</v>
      </c>
      <c r="O10" s="1" cm="1">
        <f t="array" ref="O10">SUMPRODUCT(("RNWWST1"=[1]OUT_PrimaryEnergyCons!$A$1:$A$1000)*1,[1]OUT_PrimaryEnergyCons!M$1:M$1000)</f>
        <v>42.982838234660456</v>
      </c>
      <c r="P10" s="1" cm="1">
        <f t="array" ref="P10">SUMPRODUCT(("RNWWST1"=[1]OUT_PrimaryEnergyCons!$A$1:$A$1000)*1,[1]OUT_PrimaryEnergyCons!N$1:N$1000)</f>
        <v>43.269797231091871</v>
      </c>
      <c r="Q10" s="1" cm="1">
        <f t="array" ref="Q10">SUMPRODUCT(("RNWWST1"=[1]OUT_PrimaryEnergyCons!$A$1:$A$1000)*1,[1]OUT_PrimaryEnergyCons!O$1:O$1000)</f>
        <v>43.556911110127281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3.7980814976110695</v>
      </c>
      <c r="G11" s="1" cm="1">
        <f t="array" ref="G11">SUMPRODUCT(("mnr"=[1]OUT_PrimaryEnergyCons!$C$1:$C$1000)*1,[1]OUT_PrimaryEnergyCons!E$1:E$1000)</f>
        <v>10.146267677902323</v>
      </c>
      <c r="H11" s="1" cm="1">
        <f t="array" ref="H11">SUMPRODUCT(("mnr"=[1]OUT_PrimaryEnergyCons!$C$1:$C$1000)*1,[1]OUT_PrimaryEnergyCons!F$1:F$1000)</f>
        <v>12.540217177672304</v>
      </c>
      <c r="I11" s="1" cm="1">
        <f t="array" ref="I11">SUMPRODUCT(("mnr"=[1]OUT_PrimaryEnergyCons!$C$1:$C$1000)*1,[1]OUT_PrimaryEnergyCons!G$1:G$1000)</f>
        <v>12.540425955564947</v>
      </c>
      <c r="J11" s="1" cm="1">
        <f t="array" ref="J11">SUMPRODUCT(("mnr"=[1]OUT_PrimaryEnergyCons!$C$1:$C$1000)*1,[1]OUT_PrimaryEnergyCons!H$1:H$1000)</f>
        <v>12.540427106885545</v>
      </c>
      <c r="K11" s="1" cm="1">
        <f t="array" ref="K11">SUMPRODUCT(("mnr"=[1]OUT_PrimaryEnergyCons!$C$1:$C$1000)*1,[1]OUT_PrimaryEnergyCons!I$1:I$1000)</f>
        <v>12.544858732123048</v>
      </c>
      <c r="L11" s="1" cm="1">
        <f t="array" ref="L11">SUMPRODUCT(("mnr"=[1]OUT_PrimaryEnergyCons!$C$1:$C$1000)*1,[1]OUT_PrimaryEnergyCons!J$1:J$1000)</f>
        <v>12.544875361327746</v>
      </c>
      <c r="M11" s="1" cm="1">
        <f t="array" ref="M11">SUMPRODUCT(("mnr"=[1]OUT_PrimaryEnergyCons!$C$1:$C$1000)*1,[1]OUT_PrimaryEnergyCons!K$1:K$1000)</f>
        <v>18.811969552071748</v>
      </c>
      <c r="N11" s="1" cm="1">
        <f t="array" ref="N11">SUMPRODUCT(("mnr"=[1]OUT_PrimaryEnergyCons!$C$1:$C$1000)*1,[1]OUT_PrimaryEnergyCons!L$1:L$1000)</f>
        <v>18.811973394964646</v>
      </c>
      <c r="O11" s="1" cm="1">
        <f t="array" ref="O11">SUMPRODUCT(("mnr"=[1]OUT_PrimaryEnergyCons!$C$1:$C$1000)*1,[1]OUT_PrimaryEnergyCons!M$1:M$1000)</f>
        <v>18.812075799868843</v>
      </c>
      <c r="P11" s="1" cm="1">
        <f t="array" ref="P11">SUMPRODUCT(("mnr"=[1]OUT_PrimaryEnergyCons!$C$1:$C$1000)*1,[1]OUT_PrimaryEnergyCons!N$1:N$1000)</f>
        <v>18.812085775456033</v>
      </c>
      <c r="Q11" s="1" cm="1">
        <f t="array" ref="Q11">SUMPRODUCT(("mnr"=[1]OUT_PrimaryEnergyCons!$C$1:$C$1000)*1,[1]OUT_PrimaryEnergyCons!O$1:O$1000)</f>
        <v>18.813636243198619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149.43048241997911</v>
      </c>
      <c r="G12" s="1">
        <f t="shared" ref="G12:K12" si="11">SUM(G13:G15)</f>
        <v>125.60529264888271</v>
      </c>
      <c r="H12" s="1">
        <f t="shared" si="11"/>
        <v>140.87851978831932</v>
      </c>
      <c r="I12" s="1">
        <f t="shared" si="11"/>
        <v>151.12407330028225</v>
      </c>
      <c r="J12" s="1">
        <f t="shared" si="11"/>
        <v>151.52056916438775</v>
      </c>
      <c r="K12" s="1">
        <f t="shared" si="11"/>
        <v>151.57975074590303</v>
      </c>
      <c r="L12" s="1">
        <f t="shared" ref="L12:O12" si="12">SUM(L13:L15)</f>
        <v>151.67148709997937</v>
      </c>
      <c r="M12" s="1">
        <f t="shared" si="12"/>
        <v>152.8469460900655</v>
      </c>
      <c r="N12" s="1">
        <f t="shared" si="12"/>
        <v>151.76739626029263</v>
      </c>
      <c r="O12" s="1">
        <f t="shared" si="12"/>
        <v>151.80142424937424</v>
      </c>
      <c r="P12" s="1">
        <f>SUM(P13:P15)</f>
        <v>152.66378627291564</v>
      </c>
      <c r="Q12" s="1">
        <f>SUM(Q13:Q15)</f>
        <v>153.73023044893654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66.745680076744748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49.798799335766716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68.757785922914039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70.431307858058517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71.582046369987211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72.666703668730861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73.751028645958613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74.835769270220709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74.835775706256925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74.836046049982698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74.83604632951095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74.836047365942648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66.632400717738747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55.763999850062177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65.551949920370504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64.716761440957441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63.73511946031757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62.65046517409246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61.566140777129178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60.481403180176777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60.481397233851432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60.481128371138738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60.481128912768966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60.481131204118839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16.05240162549563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20.042493463053823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6.5687839450347747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15.9760040012663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16.203403334082971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16.262581903079692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16.354317676891593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17.529773639668015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16.450223320184289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16.48424982825281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17.346611030635739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18.413051878875066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12.556450891152764</v>
      </c>
      <c r="G16" s="1" cm="1">
        <f t="array" ref="G16">SUMPRODUCT(ISNUMBER(SEARCH("SOL",[1]OUT_PrimaryEnergyCons!$C$1:$C$1000))*1,[1]OUT_PrimaryEnergyCons!E$1:E$1000)</f>
        <v>16.522155339266806</v>
      </c>
      <c r="H16" s="1" cm="1">
        <f t="array" ref="H16">SUMPRODUCT(ISNUMBER(SEARCH("SOL",[1]OUT_PrimaryEnergyCons!$C$1:$C$1000))*1,[1]OUT_PrimaryEnergyCons!F$1:F$1000)</f>
        <v>32.460420926254507</v>
      </c>
      <c r="I16" s="1" cm="1">
        <f t="array" ref="I16">SUMPRODUCT(ISNUMBER(SEARCH("SOL",[1]OUT_PrimaryEnergyCons!$C$1:$C$1000))*1,[1]OUT_PrimaryEnergyCons!G$1:G$1000)</f>
        <v>57.821408727529395</v>
      </c>
      <c r="J16" s="1" cm="1">
        <f t="array" ref="J16">SUMPRODUCT(ISNUMBER(SEARCH("SOL",[1]OUT_PrimaryEnergyCons!$C$1:$C$1000))*1,[1]OUT_PrimaryEnergyCons!H$1:H$1000)</f>
        <v>74.974920979214048</v>
      </c>
      <c r="K16" s="1" cm="1">
        <f t="array" ref="K16">SUMPRODUCT(ISNUMBER(SEARCH("SOL",[1]OUT_PrimaryEnergyCons!$C$1:$C$1000))*1,[1]OUT_PrimaryEnergyCons!I$1:I$1000)</f>
        <v>80.769826747626269</v>
      </c>
      <c r="L16" s="1" cm="1">
        <f t="array" ref="L16">SUMPRODUCT(ISNUMBER(SEARCH("SOL",[1]OUT_PrimaryEnergyCons!$C$1:$C$1000))*1,[1]OUT_PrimaryEnergyCons!J$1:J$1000)</f>
        <v>87.155931695624474</v>
      </c>
      <c r="M16" s="1" cm="1">
        <f t="array" ref="M16">SUMPRODUCT(ISNUMBER(SEARCH("SOL",[1]OUT_PrimaryEnergyCons!$C$1:$C$1000))*1,[1]OUT_PrimaryEnergyCons!K$1:K$1000)</f>
        <v>94.717408814481288</v>
      </c>
      <c r="N16" s="1" cm="1">
        <f t="array" ref="N16">SUMPRODUCT(ISNUMBER(SEARCH("SOL",[1]OUT_PrimaryEnergyCons!$C$1:$C$1000))*1,[1]OUT_PrimaryEnergyCons!L$1:L$1000)</f>
        <v>97.867518754972878</v>
      </c>
      <c r="O16" s="1" cm="1">
        <f t="array" ref="O16">SUMPRODUCT(ISNUMBER(SEARCH("SOL",[1]OUT_PrimaryEnergyCons!$C$1:$C$1000))*1,[1]OUT_PrimaryEnergyCons!M$1:M$1000)</f>
        <v>100.26765453623061</v>
      </c>
      <c r="P16" s="1" cm="1">
        <f t="array" ref="P16">SUMPRODUCT(ISNUMBER(SEARCH("SOL",[1]OUT_PrimaryEnergyCons!$C$1:$C$1000))*1,[1]OUT_PrimaryEnergyCons!N$1:N$1000)</f>
        <v>101.77316430852352</v>
      </c>
      <c r="Q16" s="1" cm="1">
        <f t="array" ref="Q16">SUMPRODUCT(ISNUMBER(SEARCH("SOL",[1]OUT_PrimaryEnergyCons!$C$1:$C$1000))*1,[1]OUT_PrimaryEnergyCons!O$1:O$1000)</f>
        <v>105.18231875808942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0.52400563148126533</v>
      </c>
      <c r="G17" s="1" cm="1">
        <f t="array" ref="G17">SUMPRODUCT(ISNUMBER(SEARCH("wnd",[1]OUT_PrimaryEnergyCons!$C$1:$C$1000))*1,[1]OUT_PrimaryEnergyCons!E$1:E$1000)</f>
        <v>0.54529262720456639</v>
      </c>
      <c r="H17" s="1" cm="1">
        <f t="array" ref="H17">SUMPRODUCT(ISNUMBER(SEARCH("wnd",[1]OUT_PrimaryEnergyCons!$C$1:$C$1000))*1,[1]OUT_PrimaryEnergyCons!F$1:F$1000)</f>
        <v>0.5031652504645836</v>
      </c>
      <c r="I17" s="1" cm="1">
        <f t="array" ref="I17">SUMPRODUCT(ISNUMBER(SEARCH("wnd",[1]OUT_PrimaryEnergyCons!$C$1:$C$1000))*1,[1]OUT_PrimaryEnergyCons!G$1:G$1000)</f>
        <v>0.84755646649757876</v>
      </c>
      <c r="J17" s="1" cm="1">
        <f t="array" ref="J17">SUMPRODUCT(ISNUMBER(SEARCH("wnd",[1]OUT_PrimaryEnergyCons!$C$1:$C$1000))*1,[1]OUT_PrimaryEnergyCons!H$1:H$1000)</f>
        <v>0.88172611480669338</v>
      </c>
      <c r="K17" s="1" cm="1">
        <f t="array" ref="K17">SUMPRODUCT(ISNUMBER(SEARCH("wnd",[1]OUT_PrimaryEnergyCons!$C$1:$C$1000))*1,[1]OUT_PrimaryEnergyCons!I$1:I$1000)</f>
        <v>0.88185861458171055</v>
      </c>
      <c r="L17" s="1" cm="1">
        <f t="array" ref="L17">SUMPRODUCT(ISNUMBER(SEARCH("wnd",[1]OUT_PrimaryEnergyCons!$C$1:$C$1000))*1,[1]OUT_PrimaryEnergyCons!J$1:J$1000)</f>
        <v>0.97888296969747068</v>
      </c>
      <c r="M17" s="1" cm="1">
        <f t="array" ref="M17">SUMPRODUCT(ISNUMBER(SEARCH("wnd",[1]OUT_PrimaryEnergyCons!$C$1:$C$1000))*1,[1]OUT_PrimaryEnergyCons!K$1:K$1000)</f>
        <v>0.97889605432252103</v>
      </c>
      <c r="N17" s="1" cm="1">
        <f t="array" ref="N17">SUMPRODUCT(ISNUMBER(SEARCH("wnd",[1]OUT_PrimaryEnergyCons!$C$1:$C$1000))*1,[1]OUT_PrimaryEnergyCons!L$1:L$1000)</f>
        <v>0.97889668234903082</v>
      </c>
      <c r="O17" s="1" cm="1">
        <f t="array" ref="O17">SUMPRODUCT(ISNUMBER(SEARCH("wnd",[1]OUT_PrimaryEnergyCons!$C$1:$C$1000))*1,[1]OUT_PrimaryEnergyCons!M$1:M$1000)</f>
        <v>0.97896178501801923</v>
      </c>
      <c r="P17" s="1" cm="1">
        <f t="array" ref="P17">SUMPRODUCT(ISNUMBER(SEARCH("wnd",[1]OUT_PrimaryEnergyCons!$C$1:$C$1000))*1,[1]OUT_PrimaryEnergyCons!N$1:N$1000)</f>
        <v>0.97896428828934479</v>
      </c>
      <c r="Q17" s="1" cm="1">
        <f t="array" ref="Q17">SUMPRODUCT(ISNUMBER(SEARCH("wnd",[1]OUT_PrimaryEnergyCons!$C$1:$C$1000))*1,[1]OUT_PrimaryEnergyCons!O$1:O$1000)</f>
        <v>0.97897450710586809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18.873020350143786</v>
      </c>
      <c r="G18" s="1">
        <f>[1]Overview!C$9-G19</f>
        <v>22.214796937307309</v>
      </c>
      <c r="H18" s="1">
        <f>[1]Overview!D$9-H19</f>
        <v>26.365048905768841</v>
      </c>
      <c r="I18" s="1">
        <f>[1]Overview!E$9-I19</f>
        <v>36.13077127018677</v>
      </c>
      <c r="J18" s="1">
        <f>[1]Overview!F$9-J19</f>
        <v>55.922507759057638</v>
      </c>
      <c r="K18" s="1">
        <f>[1]Overview!G$9-K19</f>
        <v>62.041539606850876</v>
      </c>
      <c r="L18" s="1">
        <f>[1]Overview!H$9-L19</f>
        <v>75.2100450184127</v>
      </c>
      <c r="M18" s="1">
        <f>[1]Overview!I$9-M19</f>
        <v>88.741625996144265</v>
      </c>
      <c r="N18" s="1">
        <f>[1]Overview!J$9-N19</f>
        <v>91.819458726747371</v>
      </c>
      <c r="O18" s="1">
        <f>[1]Overview!K$9-O19</f>
        <v>93.011012966005723</v>
      </c>
      <c r="P18" s="1">
        <f>[1]Overview!L$9-P19</f>
        <v>93.387720864352119</v>
      </c>
      <c r="Q18" s="1">
        <f>[1]Overview!M$9-Q19</f>
        <v>95.592505308099248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2.1820048901298174E-4</v>
      </c>
      <c r="L19" s="1">
        <f>+[1]Overview!H$28</f>
        <v>3.0150802465904639E-2</v>
      </c>
      <c r="M19" s="1">
        <f>+[1]Overview!I$28</f>
        <v>4.5466586243997922E-2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779.4293114491752</v>
      </c>
      <c r="G20" s="3">
        <f t="shared" si="13"/>
        <v>702.46378578895599</v>
      </c>
      <c r="H20" s="3">
        <f t="shared" si="13"/>
        <v>657.93692414588963</v>
      </c>
      <c r="I20" s="3">
        <f t="shared" si="13"/>
        <v>569.42023752704301</v>
      </c>
      <c r="J20" s="3">
        <f t="shared" si="13"/>
        <v>458.28243349405818</v>
      </c>
      <c r="K20" s="3">
        <f t="shared" si="13"/>
        <v>364.46470154263727</v>
      </c>
      <c r="L20" s="3">
        <f t="shared" ref="L20:O20" si="14">SUM(L21:L22,L41,L50:L51,L56)</f>
        <v>322.94218052718651</v>
      </c>
      <c r="M20" s="3">
        <f t="shared" si="14"/>
        <v>343.60589897706825</v>
      </c>
      <c r="N20" s="3">
        <f t="shared" si="14"/>
        <v>334.1587769403672</v>
      </c>
      <c r="O20" s="3">
        <f t="shared" si="14"/>
        <v>339.7427013336341</v>
      </c>
      <c r="P20" s="3">
        <f>SUM(P21:P22,P41,P50:P51,P56)</f>
        <v>344.0640132772831</v>
      </c>
      <c r="Q20" s="3">
        <f>SUM(Q21:Q22,Q41,Q50:Q51,Q56)</f>
        <v>340.884368688564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3.660003038259664</v>
      </c>
      <c r="G21" s="1" cm="1">
        <f t="array" ref="G21">SUMPRODUCT(("COA"=[1]OUT_PrimaryEnergyCons!$C$4:$C$10000)*1,[1]OUT_PrimaryEnergyCons!E$4:E$10000)</f>
        <v>3.564717164838719</v>
      </c>
      <c r="H21" s="1" cm="1">
        <f t="array" ref="H21">SUMPRODUCT(("COA"=[1]OUT_PrimaryEnergyCons!$C$4:$C$10000)*1,[1]OUT_PrimaryEnergyCons!F$4:F$10000)</f>
        <v>0.14624146749743758</v>
      </c>
      <c r="I21" s="1" cm="1">
        <f t="array" ref="I21">SUMPRODUCT(("COA"=[1]OUT_PrimaryEnergyCons!$C$4:$C$10000)*1,[1]OUT_PrimaryEnergyCons!G$4:G$10000)</f>
        <v>8.8812376372091279E-4</v>
      </c>
      <c r="J21" s="1" cm="1">
        <f t="array" ref="J21">SUMPRODUCT(("COA"=[1]OUT_PrimaryEnergyCons!$C$4:$C$10000)*1,[1]OUT_PrimaryEnergyCons!H$4:H$10000)</f>
        <v>3.8479703487604745E-4</v>
      </c>
      <c r="K21" s="1" cm="1">
        <f t="array" ref="K21">SUMPRODUCT(("COA"=[1]OUT_PrimaryEnergyCons!$C$4:$C$10000)*1,[1]OUT_PrimaryEnergyCons!I$4:I$10000)</f>
        <v>6.6711962908754115E-4</v>
      </c>
      <c r="L21" s="1" cm="1">
        <f t="array" ref="L21">SUMPRODUCT(("COA"=[1]OUT_PrimaryEnergyCons!$C$4:$C$10000)*1,[1]OUT_PrimaryEnergyCons!J$4:J$10000)</f>
        <v>5.2275762968793515E-4</v>
      </c>
      <c r="M21" s="1" cm="1">
        <f t="array" ref="M21">SUMPRODUCT(("COA"=[1]OUT_PrimaryEnergyCons!$C$4:$C$10000)*1,[1]OUT_PrimaryEnergyCons!K$4:K$10000)</f>
        <v>3.15147594508907E-4</v>
      </c>
      <c r="N21" s="1" cm="1">
        <f t="array" ref="N21">SUMPRODUCT(("COA"=[1]OUT_PrimaryEnergyCons!$C$4:$C$10000)*1,[1]OUT_PrimaryEnergyCons!L$4:L$10000)</f>
        <v>2.6321926733207762E-4</v>
      </c>
      <c r="O21" s="1" cm="1">
        <f t="array" ref="O21">SUMPRODUCT(("COA"=[1]OUT_PrimaryEnergyCons!$C$4:$C$10000)*1,[1]OUT_PrimaryEnergyCons!M$4:M$10000)</f>
        <v>2.4990710065252554E-4</v>
      </c>
      <c r="P21" s="1" cm="1">
        <f t="array" ref="P21">SUMPRODUCT(("COA"=[1]OUT_PrimaryEnergyCons!$C$4:$C$10000)*1,[1]OUT_PrimaryEnergyCons!N$4:N$10000)</f>
        <v>2.6819447364561771E-4</v>
      </c>
      <c r="Q21" s="1" cm="1">
        <f t="array" ref="Q21">SUMPRODUCT(("COA"=[1]OUT_PrimaryEnergyCons!$C$4:$C$10000)*1,[1]OUT_PrimaryEnergyCons!O$4:O$10000)</f>
        <v>1.3687320873528993E-4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310.65360029576107</v>
      </c>
      <c r="G22" s="1">
        <f t="shared" ref="G22:K22" si="15">G23+G29</f>
        <v>286.99605283759155</v>
      </c>
      <c r="H22" s="1">
        <f t="shared" si="15"/>
        <v>270.30574292157189</v>
      </c>
      <c r="I22" s="1">
        <f t="shared" si="15"/>
        <v>193.81297571563934</v>
      </c>
      <c r="J22" s="1">
        <f t="shared" si="15"/>
        <v>125.84534992302002</v>
      </c>
      <c r="K22" s="1">
        <f t="shared" si="15"/>
        <v>104.89134738703599</v>
      </c>
      <c r="L22" s="1">
        <f t="shared" ref="L22:O22" si="16">L23+L29</f>
        <v>103.87069110316365</v>
      </c>
      <c r="M22" s="1">
        <f t="shared" si="16"/>
        <v>106.03530352076558</v>
      </c>
      <c r="N22" s="1">
        <f t="shared" si="16"/>
        <v>103.37621682540552</v>
      </c>
      <c r="O22" s="1">
        <f t="shared" si="16"/>
        <v>102.85513746214025</v>
      </c>
      <c r="P22" s="1">
        <f>P23+P29</f>
        <v>103.8809201711052</v>
      </c>
      <c r="Q22" s="1">
        <f>Q23+Q29</f>
        <v>102.40191991381155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303.91562861006753</v>
      </c>
      <c r="G23" s="1">
        <f t="shared" ref="G23:K23" si="20">SUM(G24:G28)</f>
        <v>280.21942512225661</v>
      </c>
      <c r="H23" s="1">
        <f t="shared" si="20"/>
        <v>261.88159389744749</v>
      </c>
      <c r="I23" s="1">
        <f t="shared" si="20"/>
        <v>181.15318040567749</v>
      </c>
      <c r="J23" s="1">
        <f t="shared" si="20"/>
        <v>101.53745505748736</v>
      </c>
      <c r="K23" s="1">
        <f t="shared" si="20"/>
        <v>60.99282946255439</v>
      </c>
      <c r="L23" s="1">
        <f t="shared" ref="L23:O23" si="21">SUM(L24:L28)</f>
        <v>28.726573285671218</v>
      </c>
      <c r="M23" s="1">
        <f t="shared" si="21"/>
        <v>0</v>
      </c>
      <c r="N23" s="1">
        <f t="shared" si="21"/>
        <v>0.16989857043775666</v>
      </c>
      <c r="O23" s="1">
        <f t="shared" si="21"/>
        <v>0.15591505997516919</v>
      </c>
      <c r="P23" s="1">
        <f>SUM(P24:P28)</f>
        <v>9.6327346653928142E-2</v>
      </c>
      <c r="Q23" s="1">
        <f>SUM(Q24:Q28)</f>
        <v>8.94870578651559E-2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101.73276532532927</v>
      </c>
      <c r="G24" s="1" cm="1">
        <f t="array" ref="G24">SUMPRODUCT(("LFO"=[1]OUT_PrimaryEnergyCons!$C$4:$C$10000)*1,[1]OUT_PrimaryEnergyCons!E$4:E$10000)</f>
        <v>88.628885331629618</v>
      </c>
      <c r="H24" s="1" cm="1">
        <f t="array" ref="H24">SUMPRODUCT(("LFO"=[1]OUT_PrimaryEnergyCons!$C$4:$C$10000)*1,[1]OUT_PrimaryEnergyCons!F$4:F$10000)</f>
        <v>85.059956220384237</v>
      </c>
      <c r="I24" s="1" cm="1">
        <f t="array" ref="I24">SUMPRODUCT(("LFO"=[1]OUT_PrimaryEnergyCons!$C$4:$C$10000)*1,[1]OUT_PrimaryEnergyCons!G$4:G$10000)</f>
        <v>66.927360498148587</v>
      </c>
      <c r="J24" s="1" cm="1">
        <f t="array" ref="J24">SUMPRODUCT(("LFO"=[1]OUT_PrimaryEnergyCons!$C$4:$C$10000)*1,[1]OUT_PrimaryEnergyCons!H$4:H$10000)</f>
        <v>40.67682797634378</v>
      </c>
      <c r="K24" s="1" cm="1">
        <f t="array" ref="K24">SUMPRODUCT(("LFO"=[1]OUT_PrimaryEnergyCons!$C$4:$C$10000)*1,[1]OUT_PrimaryEnergyCons!I$4:I$10000)</f>
        <v>24.323368235356618</v>
      </c>
      <c r="L24" s="1" cm="1">
        <f t="array" ref="L24">SUMPRODUCT(("LFO"=[1]OUT_PrimaryEnergyCons!$C$4:$C$10000)*1,[1]OUT_PrimaryEnergyCons!J$4:J$10000)</f>
        <v>10.432586619219833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8.0612331594472446E-3</v>
      </c>
      <c r="O24" s="1" cm="1">
        <f t="array" ref="O24">SUMPRODUCT(("LFO"=[1]OUT_PrimaryEnergyCons!$C$4:$C$10000)*1,[1]OUT_PrimaryEnergyCons!M$4:M$10000)</f>
        <v>8.9426594186078016E-3</v>
      </c>
      <c r="P24" s="1" cm="1">
        <f t="array" ref="P24">SUMPRODUCT(("LFO"=[1]OUT_PrimaryEnergyCons!$C$4:$C$10000)*1,[1]OUT_PrimaryEnergyCons!N$4:N$10000)</f>
        <v>6.6738145024133836E-3</v>
      </c>
      <c r="Q24" s="1" cm="1">
        <f t="array" ref="Q24">SUMPRODUCT(("LFO"=[1]OUT_PrimaryEnergyCons!$C$4:$C$10000)*1,[1]OUT_PrimaryEnergyCons!O$4:O$10000)</f>
        <v>1.1820609445647421E-2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2.7763698501109912</v>
      </c>
      <c r="G25" s="1" cm="1">
        <f t="array" ref="G25">SUMPRODUCT(("HFO"=[1]OUT_PrimaryEnergyCons!$C$4:$C$10000)*1,[1]OUT_PrimaryEnergyCons!E$4:E$10000)</f>
        <v>2.34892095080829</v>
      </c>
      <c r="H25" s="1" cm="1">
        <f t="array" ref="H25">SUMPRODUCT(("HFO"=[1]OUT_PrimaryEnergyCons!$C$4:$C$10000)*1,[1]OUT_PrimaryEnergyCons!F$4:F$10000)</f>
        <v>1.8388770253152773E-3</v>
      </c>
      <c r="I25" s="1" cm="1">
        <f t="array" ref="I25">SUMPRODUCT(("HFO"=[1]OUT_PrimaryEnergyCons!$C$4:$C$10000)*1,[1]OUT_PrimaryEnergyCons!G$4:G$10000)</f>
        <v>2.8287757251045051E-4</v>
      </c>
      <c r="J25" s="1" cm="1">
        <f t="array" ref="J25">SUMPRODUCT(("HFO"=[1]OUT_PrimaryEnergyCons!$C$4:$C$10000)*1,[1]OUT_PrimaryEnergyCons!H$4:H$10000)</f>
        <v>2.0388580831739512E-4</v>
      </c>
      <c r="K25" s="1" cm="1">
        <f t="array" ref="K25">SUMPRODUCT(("HFO"=[1]OUT_PrimaryEnergyCons!$C$4:$C$10000)*1,[1]OUT_PrimaryEnergyCons!I$4:I$10000)</f>
        <v>8.7453339324628865E-4</v>
      </c>
      <c r="L25" s="1" cm="1">
        <f t="array" ref="L25">SUMPRODUCT(("HFO"=[1]OUT_PrimaryEnergyCons!$C$4:$C$10000)*1,[1]OUT_PrimaryEnergyCons!J$4:J$10000)</f>
        <v>6.9209239027203295E-4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118.54017431580975</v>
      </c>
      <c r="G26" s="1" cm="1">
        <f t="array" ref="G26">SUMPRODUCT(("DSL"=[1]OUT_PrimaryEnergyCons!$C$4:$C$10000)*1,[1]OUT_PrimaryEnergyCons!E$4:E$10000)</f>
        <v>111.88029040244545</v>
      </c>
      <c r="H26" s="1" cm="1">
        <f t="array" ref="H26">SUMPRODUCT(("DSL"=[1]OUT_PrimaryEnergyCons!$C$4:$C$10000)*1,[1]OUT_PrimaryEnergyCons!F$4:F$10000)</f>
        <v>95.747493231736584</v>
      </c>
      <c r="I26" s="1" cm="1">
        <f t="array" ref="I26">SUMPRODUCT(("DSL"=[1]OUT_PrimaryEnergyCons!$C$4:$C$10000)*1,[1]OUT_PrimaryEnergyCons!G$4:G$10000)</f>
        <v>63.187673594630525</v>
      </c>
      <c r="J26" s="1" cm="1">
        <f t="array" ref="J26">SUMPRODUCT(("DSL"=[1]OUT_PrimaryEnergyCons!$C$4:$C$10000)*1,[1]OUT_PrimaryEnergyCons!H$4:H$10000)</f>
        <v>36.717545112776044</v>
      </c>
      <c r="K26" s="1" cm="1">
        <f t="array" ref="K26">SUMPRODUCT(("DSL"=[1]OUT_PrimaryEnergyCons!$C$4:$C$10000)*1,[1]OUT_PrimaryEnergyCons!I$4:I$10000)</f>
        <v>24.786676230434804</v>
      </c>
      <c r="L26" s="1" cm="1">
        <f t="array" ref="L26">SUMPRODUCT(("DSL"=[1]OUT_PrimaryEnergyCons!$C$4:$C$10000)*1,[1]OUT_PrimaryEnergyCons!J$4:J$10000)</f>
        <v>11.198223128791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1.9265255397147646E-4</v>
      </c>
      <c r="O26" s="1" cm="1">
        <f t="array" ref="O26">SUMPRODUCT(("DSL"=[1]OUT_PrimaryEnergyCons!$C$4:$C$10000)*1,[1]OUT_PrimaryEnergyCons!M$4:M$10000)</f>
        <v>2.2296538901967337E-4</v>
      </c>
      <c r="P26" s="1" cm="1">
        <f t="array" ref="P26">SUMPRODUCT(("DSL"=[1]OUT_PrimaryEnergyCons!$C$4:$C$10000)*1,[1]OUT_PrimaryEnergyCons!N$4:N$10000)</f>
        <v>1.8742713079334623E-4</v>
      </c>
      <c r="Q26" s="1" cm="1">
        <f t="array" ref="Q26">SUMPRODUCT(("DSL"=[1]OUT_PrimaryEnergyCons!$C$4:$C$10000)*1,[1]OUT_PrimaryEnergyCons!O$4:O$10000)</f>
        <v>3.5373175481219412E-4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79.75760177328857</v>
      </c>
      <c r="G27" s="1" cm="1">
        <f t="array" ref="G27">SUMPRODUCT(("GSL"=[1]OUT_PrimaryEnergyCons!$C$4:$C$10000)*1,[1]OUT_PrimaryEnergyCons!E$4:E$10000)</f>
        <v>75.956125954279031</v>
      </c>
      <c r="H27" s="1" cm="1">
        <f t="array" ref="H27">SUMPRODUCT(("GSL"=[1]OUT_PrimaryEnergyCons!$C$4:$C$10000)*1,[1]OUT_PrimaryEnergyCons!F$4:F$10000)</f>
        <v>79.224187519382909</v>
      </c>
      <c r="I27" s="1" cm="1">
        <f t="array" ref="I27">SUMPRODUCT(("GSL"=[1]OUT_PrimaryEnergyCons!$C$4:$C$10000)*1,[1]OUT_PrimaryEnergyCons!G$4:G$10000)</f>
        <v>48.477283709975069</v>
      </c>
      <c r="J27" s="1" cm="1">
        <f t="array" ref="J27">SUMPRODUCT(("GSL"=[1]OUT_PrimaryEnergyCons!$C$4:$C$10000)*1,[1]OUT_PrimaryEnergyCons!H$4:H$10000)</f>
        <v>21.773963128830935</v>
      </c>
      <c r="K27" s="1" cm="1">
        <f t="array" ref="K27">SUMPRODUCT(("GSL"=[1]OUT_PrimaryEnergyCons!$C$4:$C$10000)*1,[1]OUT_PrimaryEnergyCons!I$4:I$10000)</f>
        <v>9.7383949698440002</v>
      </c>
      <c r="L27" s="1" cm="1">
        <f t="array" ref="L27">SUMPRODUCT(("GSL"=[1]OUT_PrimaryEnergyCons!$C$4:$C$10000)*1,[1]OUT_PrimaryEnergyCons!J$4:J$10000)</f>
        <v>5.1862779085855992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0.16147417944405976</v>
      </c>
      <c r="O27" s="1" cm="1">
        <f t="array" ref="O27">SUMPRODUCT(("GSL"=[1]OUT_PrimaryEnergyCons!$C$4:$C$10000)*1,[1]OUT_PrimaryEnergyCons!M$4:M$10000)</f>
        <v>0.14655048337052853</v>
      </c>
      <c r="P27" s="1" cm="1">
        <f t="array" ref="P27">SUMPRODUCT(("GSL"=[1]OUT_PrimaryEnergyCons!$C$4:$C$10000)*1,[1]OUT_PrimaryEnergyCons!N$4:N$10000)</f>
        <v>8.929722217678257E-2</v>
      </c>
      <c r="Q27" s="1" cm="1">
        <f t="array" ref="Q27">SUMPRODUCT(("GSL"=[1]OUT_PrimaryEnergyCons!$C$4:$C$10000)*1,[1]OUT_PrimaryEnergyCons!O$4:O$10000)</f>
        <v>7.6991418148749421E-2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1.1087173455289163</v>
      </c>
      <c r="G28" s="1" cm="1">
        <f t="array" ref="G28">SUMPRODUCT(("KER"=[1]OUT_PrimaryEnergyCons!$C$4:$C$10000)*1,[1]OUT_PrimaryEnergyCons!E$4:E$10000)</f>
        <v>1.4052024830942498</v>
      </c>
      <c r="H28" s="1" cm="1">
        <f t="array" ref="H28">SUMPRODUCT(("KER"=[1]OUT_PrimaryEnergyCons!$C$4:$C$10000)*1,[1]OUT_PrimaryEnergyCons!F$4:F$10000)</f>
        <v>1.8481180489184488</v>
      </c>
      <c r="I28" s="1" cm="1">
        <f t="array" ref="I28">SUMPRODUCT(("KER"=[1]OUT_PrimaryEnergyCons!$C$4:$C$10000)*1,[1]OUT_PrimaryEnergyCons!G$4:G$10000)</f>
        <v>2.5605797253508031</v>
      </c>
      <c r="J28" s="1" cm="1">
        <f t="array" ref="J28">SUMPRODUCT(("KER"=[1]OUT_PrimaryEnergyCons!$C$4:$C$10000)*1,[1]OUT_PrimaryEnergyCons!H$4:H$10000)</f>
        <v>2.368914953728285</v>
      </c>
      <c r="K28" s="1" cm="1">
        <f t="array" ref="K28">SUMPRODUCT(("KER"=[1]OUT_PrimaryEnergyCons!$C$4:$C$10000)*1,[1]OUT_PrimaryEnergyCons!I$4:I$10000)</f>
        <v>2.1435154935257157</v>
      </c>
      <c r="L28" s="1" cm="1">
        <f t="array" ref="L28">SUMPRODUCT(("KER"=[1]OUT_PrimaryEnergyCons!$C$4:$C$10000)*1,[1]OUT_PrimaryEnergyCons!J$4:J$10000)</f>
        <v>1.9087935366845143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1.7050528027817328E-4</v>
      </c>
      <c r="O28" s="1" cm="1">
        <f t="array" ref="O28">SUMPRODUCT(("KER"=[1]OUT_PrimaryEnergyCons!$C$4:$C$10000)*1,[1]OUT_PrimaryEnergyCons!M$4:M$10000)</f>
        <v>1.9895179701317911E-4</v>
      </c>
      <c r="P28" s="1" cm="1">
        <f t="array" ref="P28">SUMPRODUCT(("KER"=[1]OUT_PrimaryEnergyCons!$C$4:$C$10000)*1,[1]OUT_PrimaryEnergyCons!N$4:N$10000)</f>
        <v>1.688828439388392E-4</v>
      </c>
      <c r="Q28" s="1" cm="1">
        <f t="array" ref="Q28">SUMPRODUCT(("KER"=[1]OUT_PrimaryEnergyCons!$C$4:$C$10000)*1,[1]OUT_PrimaryEnergyCons!O$4:O$10000)</f>
        <v>3.2129851594686252E-4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6.7379716856935579</v>
      </c>
      <c r="G29" s="1">
        <f t="shared" ref="G29:K29" si="25">SUM(G30:G32)</f>
        <v>6.7766277153349375</v>
      </c>
      <c r="H29" s="1">
        <f t="shared" si="25"/>
        <v>8.4241490241244019</v>
      </c>
      <c r="I29" s="1">
        <f t="shared" si="25"/>
        <v>12.659795309961863</v>
      </c>
      <c r="J29" s="1">
        <f t="shared" si="25"/>
        <v>24.307894865532663</v>
      </c>
      <c r="K29" s="1">
        <f t="shared" si="25"/>
        <v>43.898517924481602</v>
      </c>
      <c r="L29" s="1">
        <f t="shared" ref="L29:O29" si="26">SUM(L30:L32)</f>
        <v>75.144117817492429</v>
      </c>
      <c r="M29" s="1">
        <f t="shared" si="26"/>
        <v>106.03530352076558</v>
      </c>
      <c r="N29" s="1">
        <f t="shared" si="26"/>
        <v>103.20631825496777</v>
      </c>
      <c r="O29" s="1">
        <f t="shared" si="26"/>
        <v>102.69922240216508</v>
      </c>
      <c r="P29" s="1">
        <f>SUM(P30:P32)</f>
        <v>103.78459282445128</v>
      </c>
      <c r="Q29" s="1">
        <f>SUM(Q30:Q32)</f>
        <v>102.3124328559464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2.303162802792067</v>
      </c>
      <c r="G30" s="1" cm="1">
        <f t="array" ref="G30">SUMPRODUCT(ISNUMBER(SEARCH("IMPBDS",[1]OUT_SyntheticFuels!$C$4:$C$1000))*1,("Var_Fout"=[1]OUT_SyntheticFuels!$B$4:$B$1000)*1,[1]OUT_SyntheticFuels!F$4:F$1000)-G32</f>
        <v>2.3780002023106284</v>
      </c>
      <c r="H30" s="1" cm="1">
        <f t="array" ref="H30">SUMPRODUCT(ISNUMBER(SEARCH("IMPBDS",[1]OUT_SyntheticFuels!$C$4:$C$1000))*1,("Var_Fout"=[1]OUT_SyntheticFuels!$B$4:$B$1000)*1,[1]OUT_SyntheticFuels!G$4:G$1000)-H32</f>
        <v>4.0200511328972759</v>
      </c>
      <c r="I30" s="1" cm="1">
        <f t="array" ref="I30">SUMPRODUCT(ISNUMBER(SEARCH("IMPBDS",[1]OUT_SyntheticFuels!$C$4:$C$1000))*1,("Var_Fout"=[1]OUT_SyntheticFuels!$B$4:$B$1000)*1,[1]OUT_SyntheticFuels!H$4:H$1000)-I32</f>
        <v>4.52369673349145</v>
      </c>
      <c r="J30" s="1" cm="1">
        <f t="array" ref="J30">SUMPRODUCT(ISNUMBER(SEARCH("IMPBDS",[1]OUT_SyntheticFuels!$C$4:$C$1000))*1,("Var_Fout"=[1]OUT_SyntheticFuels!$B$4:$B$1000)*1,[1]OUT_SyntheticFuels!I$4:I$1000)-J32</f>
        <v>4.4624768202422622</v>
      </c>
      <c r="K30" s="1" cm="1">
        <f t="array" ref="K30">SUMPRODUCT(ISNUMBER(SEARCH("IMPBDS",[1]OUT_SyntheticFuels!$C$4:$C$1000))*1,("Var_Fout"=[1]OUT_SyntheticFuels!$B$4:$B$1000)*1,[1]OUT_SyntheticFuels!J$4:J$1000)-K32</f>
        <v>4.4607828271373364</v>
      </c>
      <c r="L30" s="1" cm="1">
        <f t="array" ref="L30">SUMPRODUCT(ISNUMBER(SEARCH("IMPBDS",[1]OUT_SyntheticFuels!$C$4:$C$1000))*1,("Var_Fout"=[1]OUT_SyntheticFuels!$B$4:$B$1000)*1,[1]OUT_SyntheticFuels!K$4:K$1000)-L32</f>
        <v>4.4615063399086239</v>
      </c>
      <c r="M30" s="1" cm="1">
        <f t="array" ref="M30">SUMPRODUCT(ISNUMBER(SEARCH("IMPBDS",[1]OUT_SyntheticFuels!$C$4:$C$1000))*1,("Var_Fout"=[1]OUT_SyntheticFuels!$B$4:$B$1000)*1,[1]OUT_SyntheticFuels!L$4:L$1000)-M32</f>
        <v>8.9359741277267375</v>
      </c>
      <c r="N30" s="1" cm="1">
        <f t="array" ref="N30">SUMPRODUCT(ISNUMBER(SEARCH("IMPBDS",[1]OUT_SyntheticFuels!$C$4:$C$1000))*1,("Var_Fout"=[1]OUT_SyntheticFuels!$B$4:$B$1000)*1,[1]OUT_SyntheticFuels!M$4:M$1000)-N32</f>
        <v>6.5479429980578345</v>
      </c>
      <c r="O30" s="1" cm="1">
        <f t="array" ref="O30">SUMPRODUCT(ISNUMBER(SEARCH("IMPBDS",[1]OUT_SyntheticFuels!$C$4:$C$1000))*1,("Var_Fout"=[1]OUT_SyntheticFuels!$B$4:$B$1000)*1,[1]OUT_SyntheticFuels!N$4:N$1000)-O32</f>
        <v>5.2776664468039769</v>
      </c>
      <c r="P30" s="1" cm="1">
        <f t="array" ref="P30">SUMPRODUCT(ISNUMBER(SEARCH("IMPBDS",[1]OUT_SyntheticFuels!$C$4:$C$1000))*1,("Var_Fout"=[1]OUT_SyntheticFuels!$B$4:$B$1000)*1,[1]OUT_SyntheticFuels!O$4:O$1000)-P32</f>
        <v>4.8981354571437521</v>
      </c>
      <c r="Q30" s="1" cm="1">
        <f t="array" ref="Q30">SUMPRODUCT(ISNUMBER(SEARCH("IMPBDS",[1]OUT_SyntheticFuels!$C$4:$C$1000))*1,("Var_Fout"=[1]OUT_SyntheticFuels!$B$4:$B$1000)*1,[1]OUT_SyntheticFuels!P$4:P$1000)-Q32</f>
        <v>1.993121015382556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4.434150117718155</v>
      </c>
      <c r="G31" s="1" cm="1">
        <f t="array" ref="G31">SUMPRODUCT(ISNUMBER(SEARCH("IMPeth",[1]OUT_SyntheticFuels!$C$4:$C$1000))*1,("Var_Fout"=[1]OUT_SyntheticFuels!$B$4:$B$1000)*1,[1]OUT_SyntheticFuels!F$4:F$1000)</f>
        <v>4.398615014302468</v>
      </c>
      <c r="H31" s="1" cm="1">
        <f t="array" ref="H31">SUMPRODUCT(ISNUMBER(SEARCH("IMPeth",[1]OUT_SyntheticFuels!$C$4:$C$1000))*1,("Var_Fout"=[1]OUT_SyntheticFuels!$B$4:$B$1000)*1,[1]OUT_SyntheticFuels!G$4:G$1000)</f>
        <v>4.4032688658512287</v>
      </c>
      <c r="I31" s="1" cm="1">
        <f t="array" ref="I31">SUMPRODUCT(ISNUMBER(SEARCH("IMPeth",[1]OUT_SyntheticFuels!$C$4:$C$1000))*1,("Var_Fout"=[1]OUT_SyntheticFuels!$B$4:$B$1000)*1,[1]OUT_SyntheticFuels!H$4:H$1000)</f>
        <v>2.8086365044680281</v>
      </c>
      <c r="J31" s="1" cm="1">
        <f t="array" ref="J31">SUMPRODUCT(ISNUMBER(SEARCH("IMPeth",[1]OUT_SyntheticFuels!$C$4:$C$1000))*1,("Var_Fout"=[1]OUT_SyntheticFuels!$B$4:$B$1000)*1,[1]OUT_SyntheticFuels!I$4:I$1000)</f>
        <v>1.3321757980017537</v>
      </c>
      <c r="K31" s="1" cm="1">
        <f t="array" ref="K31">SUMPRODUCT(ISNUMBER(SEARCH("IMPeth",[1]OUT_SyntheticFuels!$C$4:$C$1000))*1,("Var_Fout"=[1]OUT_SyntheticFuels!$B$4:$B$1000)*1,[1]OUT_SyntheticFuels!J$4:J$1000)</f>
        <v>0.59021424583344639</v>
      </c>
      <c r="L31" s="1" cm="1">
        <f t="array" ref="L31">SUMPRODUCT(ISNUMBER(SEARCH("IMPeth",[1]OUT_SyntheticFuels!$C$4:$C$1000))*1,("Var_Fout"=[1]OUT_SyntheticFuels!$B$4:$B$1000)*1,[1]OUT_SyntheticFuels!K$4:K$1000)</f>
        <v>2.0229841209888648</v>
      </c>
      <c r="M31" s="1" cm="1">
        <f t="array" ref="M31">SUMPRODUCT(ISNUMBER(SEARCH("IMPeth",[1]OUT_SyntheticFuels!$C$4:$C$1000))*1,("Var_Fout"=[1]OUT_SyntheticFuels!$B$4:$B$1000)*1,[1]OUT_SyntheticFuels!L$4:L$1000)</f>
        <v>1.5553697579431505</v>
      </c>
      <c r="N31" s="1" cm="1">
        <f t="array" ref="N31">SUMPRODUCT(ISNUMBER(SEARCH("IMPeth",[1]OUT_SyntheticFuels!$C$4:$C$1000))*1,("Var_Fout"=[1]OUT_SyntheticFuels!$B$4:$B$1000)*1,[1]OUT_SyntheticFuels!M$4:M$1000)</f>
        <v>1.2957058531095116</v>
      </c>
      <c r="O31" s="1" cm="1">
        <f t="array" ref="O31">SUMPRODUCT(ISNUMBER(SEARCH("IMPeth",[1]OUT_SyntheticFuels!$C$4:$C$1000))*1,("Var_Fout"=[1]OUT_SyntheticFuels!$B$4:$B$1000)*1,[1]OUT_SyntheticFuels!N$4:N$1000)</f>
        <v>1.164844673776489</v>
      </c>
      <c r="P31" s="1" cm="1">
        <f t="array" ref="P31">SUMPRODUCT(ISNUMBER(SEARCH("IMPeth",[1]OUT_SyntheticFuels!$C$4:$C$1000))*1,("Var_Fout"=[1]OUT_SyntheticFuels!$B$4:$B$1000)*1,[1]OUT_SyntheticFuels!O$4:O$1000)</f>
        <v>1.0626410470419667</v>
      </c>
      <c r="Q31" s="1" cm="1">
        <f t="array" ref="Q31">SUMPRODUCT(ISNUMBER(SEARCH("IMPeth",[1]OUT_SyntheticFuels!$C$4:$C$1000))*1,("Var_Fout"=[1]OUT_SyntheticFuels!$B$4:$B$1000)*1,[1]OUT_SyntheticFuels!P$4:P$1000)</f>
        <v>0.91604815084398328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6.5876518333559601E-4</v>
      </c>
      <c r="G32" s="1">
        <f>SUM([1]Transport_Aviation_Intl!C$12,[1]Transport!C$28)</f>
        <v>1.24987218410491E-5</v>
      </c>
      <c r="H32" s="1">
        <f>SUM([1]Transport_Aviation_Intl!D$12,[1]Transport!D$28)</f>
        <v>8.29025375898495E-4</v>
      </c>
      <c r="I32" s="1">
        <f>SUM([1]Transport_Aviation_Intl!E$12,[1]Transport!E$28)</f>
        <v>5.3274620720023851</v>
      </c>
      <c r="J32" s="1">
        <f>SUM([1]Transport_Aviation_Intl!F$12,[1]Transport!F$28)</f>
        <v>18.513242247288648</v>
      </c>
      <c r="K32" s="1">
        <f>SUM([1]Transport_Aviation_Intl!G$12,[1]Transport!G$28)</f>
        <v>38.847520851510822</v>
      </c>
      <c r="L32" s="1">
        <f>SUM([1]Transport_Aviation_Intl!H$12,[1]Transport!H$28)</f>
        <v>68.659627356594939</v>
      </c>
      <c r="M32" s="1">
        <f>SUM([1]Transport_Aviation_Intl!I$12,[1]Transport!I$28)</f>
        <v>95.543959635095689</v>
      </c>
      <c r="N32" s="1">
        <f>SUM([1]Transport_Aviation_Intl!J$12,[1]Transport!J$28)</f>
        <v>95.362669403800425</v>
      </c>
      <c r="O32" s="1">
        <f>SUM([1]Transport_Aviation_Intl!K$12,[1]Transport!K$28)</f>
        <v>96.256711281584614</v>
      </c>
      <c r="P32" s="1">
        <f>SUM([1]Transport_Aviation_Intl!L$12,[1]Transport!L$28)</f>
        <v>97.823816320265564</v>
      </c>
      <c r="Q32" s="1">
        <f>SUM([1]Transport_Aviation_Intl!M$12,[1]Transport!M$28)</f>
        <v>99.403263689719864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6.7379716856935579</v>
      </c>
      <c r="G33" s="1">
        <f t="shared" si="27"/>
        <v>6.7766277153349375</v>
      </c>
      <c r="H33" s="1">
        <f t="shared" si="27"/>
        <v>8.4241490241244019</v>
      </c>
      <c r="I33" s="1">
        <f t="shared" si="27"/>
        <v>12.659795309961863</v>
      </c>
      <c r="J33" s="1">
        <f t="shared" si="27"/>
        <v>11.122114690246402</v>
      </c>
      <c r="K33" s="1">
        <f>SUM(K34:K36)</f>
        <v>23.564239320259432</v>
      </c>
      <c r="L33" s="1">
        <f t="shared" ref="L33:O33" si="28">SUM(L34:L36)</f>
        <v>45.332011312408312</v>
      </c>
      <c r="M33" s="1">
        <f t="shared" si="28"/>
        <v>74.738693848029541</v>
      </c>
      <c r="N33" s="1">
        <f t="shared" si="28"/>
        <v>103.20631825496777</v>
      </c>
      <c r="O33" s="1">
        <f t="shared" si="28"/>
        <v>101.98647075567615</v>
      </c>
      <c r="P33" s="1">
        <f>SUM(P34:P36)</f>
        <v>102.21748778577033</v>
      </c>
      <c r="Q33" s="1">
        <f>SUM(Q34:Q36)</f>
        <v>100.7329854864921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2.303162802792067</v>
      </c>
      <c r="G34" s="1">
        <f t="shared" si="29"/>
        <v>2.3780002023106284</v>
      </c>
      <c r="H34" s="1">
        <f t="shared" si="29"/>
        <v>4.0200511328972759</v>
      </c>
      <c r="I34" s="1">
        <f t="shared" si="29"/>
        <v>4.52369673349145</v>
      </c>
      <c r="J34" s="1">
        <f>IF(J30-MAX(F30:I30)&lt;0,J30,MAX(F30:I30))</f>
        <v>4.4624768202422622</v>
      </c>
      <c r="K34" s="1">
        <f>IF(K30-MAX(F30:J30)&lt;0,K30,MAX(F30:J30))</f>
        <v>4.4607828271373364</v>
      </c>
      <c r="L34" s="1">
        <f t="shared" ref="L34:O34" si="30">IF(L30-MAX(G30:K30)&lt;0,L30,MAX(G30:K30))</f>
        <v>4.4615063399086239</v>
      </c>
      <c r="M34" s="1">
        <f t="shared" si="30"/>
        <v>4.52369673349145</v>
      </c>
      <c r="N34" s="1">
        <f t="shared" si="30"/>
        <v>6.5479429980578345</v>
      </c>
      <c r="O34" s="1">
        <f t="shared" si="30"/>
        <v>5.2776664468039769</v>
      </c>
      <c r="P34" s="1">
        <f>IF(P30-MAX(K30:O30)&lt;0,P30,MAX(K30:O30))</f>
        <v>4.8981354571437521</v>
      </c>
      <c r="Q34" s="1">
        <f>IF(Q30-MAX(L30:P30)&lt;0,Q30,MAX(L30:P30))</f>
        <v>1.993121015382556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4.434150117718155</v>
      </c>
      <c r="G35" s="1">
        <f t="shared" si="29"/>
        <v>4.398615014302468</v>
      </c>
      <c r="H35" s="1">
        <f t="shared" si="29"/>
        <v>4.4032688658512287</v>
      </c>
      <c r="I35" s="1">
        <f t="shared" si="29"/>
        <v>2.8086365044680281</v>
      </c>
      <c r="J35" s="1">
        <f>IF(J31-MAX(F31:I31)&lt;0,J31,MAX(F31:I31))</f>
        <v>1.3321757980017537</v>
      </c>
      <c r="K35" s="1">
        <f>IF(K31-MAX(F31:J31)&lt;0,K31,MAX(F31:J31))</f>
        <v>0.59021424583344639</v>
      </c>
      <c r="L35" s="1">
        <f t="shared" ref="L35:O35" si="31">IF(L31-MAX(G31:K31)&lt;0,L31,MAX(G31:K31))</f>
        <v>2.0229841209888648</v>
      </c>
      <c r="M35" s="1">
        <f t="shared" si="31"/>
        <v>1.5553697579431505</v>
      </c>
      <c r="N35" s="1">
        <f t="shared" si="31"/>
        <v>1.2957058531095116</v>
      </c>
      <c r="O35" s="1">
        <f t="shared" si="31"/>
        <v>1.164844673776489</v>
      </c>
      <c r="P35" s="1">
        <f>IF(P31-MAX(K31:O31)&lt;0,P31,MAX(K31:O31))</f>
        <v>1.0626410470419667</v>
      </c>
      <c r="Q35" s="1">
        <f>IF(Q31-MAX(L31:P31)&lt;0,Q31,MAX(L31:P31))</f>
        <v>0.91604815084398328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6.5876518333559601E-4</v>
      </c>
      <c r="G36" s="1">
        <f>SUM([1]Transport!C$28,[1]Transport_Aviation_Intl!C$12)</f>
        <v>1.24987218410491E-5</v>
      </c>
      <c r="H36" s="1">
        <f>SUM([1]Transport!D$28,[1]Transport_Aviation_Intl!D$12)</f>
        <v>8.29025375898495E-4</v>
      </c>
      <c r="I36" s="1">
        <f>SUM([1]Transport!E$28,[1]Transport_Aviation_Intl!E$12)</f>
        <v>5.3274620720023851</v>
      </c>
      <c r="J36" s="1">
        <f>IF(J32-MAX(F32:I32)&lt;0,J32,MAX(F32:I32))</f>
        <v>5.3274620720023851</v>
      </c>
      <c r="K36" s="1">
        <f>IF(K32-MAX(G32:J32)&lt;0,K32,MAX(G32:J32))</f>
        <v>18.513242247288648</v>
      </c>
      <c r="L36" s="1">
        <f t="shared" ref="L36:O36" si="32">IF(L32-MAX(H32:K32)&lt;0,L32,MAX(H32:K32))</f>
        <v>38.847520851510822</v>
      </c>
      <c r="M36" s="1">
        <f t="shared" si="32"/>
        <v>68.659627356594939</v>
      </c>
      <c r="N36" s="1">
        <f t="shared" si="32"/>
        <v>95.362669403800425</v>
      </c>
      <c r="O36" s="1">
        <f t="shared" si="32"/>
        <v>95.543959635095689</v>
      </c>
      <c r="P36" s="1">
        <f>IF(P32-MAX(L32:O32)&lt;0,P32,MAX(L32:O32))</f>
        <v>96.256711281584614</v>
      </c>
      <c r="Q36" s="1">
        <f>IF(Q32-MAX(M32:P32)&lt;0,Q32,MAX(M32:P32))</f>
        <v>97.823816320265564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13.185780175286263</v>
      </c>
      <c r="K37" s="1">
        <f t="shared" si="33"/>
        <v>20.334278604222174</v>
      </c>
      <c r="L37" s="1">
        <f t="shared" ref="L37:O37" si="34">SUM(L38:L40)</f>
        <v>29.812106505084117</v>
      </c>
      <c r="M37" s="1">
        <f t="shared" si="34"/>
        <v>31.296609672736039</v>
      </c>
      <c r="N37" s="1">
        <f t="shared" si="34"/>
        <v>0</v>
      </c>
      <c r="O37" s="1">
        <f t="shared" si="34"/>
        <v>0.71275164648892542</v>
      </c>
      <c r="P37" s="1">
        <f>SUM(P38:P40)</f>
        <v>1.5671050386809497</v>
      </c>
      <c r="Q37" s="1">
        <f>SUM(Q38:Q40)</f>
        <v>1.5794473694543001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4.4122773942352875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13.185780175286263</v>
      </c>
      <c r="K40" s="1">
        <f t="shared" si="35"/>
        <v>20.334278604222174</v>
      </c>
      <c r="L40" s="1">
        <f t="shared" ref="L40:O40" si="39">L32-L36</f>
        <v>29.812106505084117</v>
      </c>
      <c r="M40" s="1">
        <f t="shared" si="39"/>
        <v>26.88433227850075</v>
      </c>
      <c r="N40" s="1">
        <f t="shared" si="39"/>
        <v>0</v>
      </c>
      <c r="O40" s="1">
        <f t="shared" si="39"/>
        <v>0.71275164648892542</v>
      </c>
      <c r="P40" s="1">
        <f t="shared" si="37"/>
        <v>1.5671050386809497</v>
      </c>
      <c r="Q40" s="1">
        <f t="shared" si="37"/>
        <v>1.5794473694543001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117.00752624170212</v>
      </c>
      <c r="G41" s="1">
        <f t="shared" ref="G41:K41" si="41">G42+G45</f>
        <v>107.23650056069897</v>
      </c>
      <c r="H41" s="1">
        <f t="shared" si="41"/>
        <v>112.84641843674504</v>
      </c>
      <c r="I41" s="1">
        <f t="shared" si="41"/>
        <v>109.81725997975077</v>
      </c>
      <c r="J41" s="1">
        <f t="shared" si="41"/>
        <v>97.649357477618551</v>
      </c>
      <c r="K41" s="1">
        <f t="shared" si="41"/>
        <v>99.016605093141052</v>
      </c>
      <c r="L41" s="1">
        <f t="shared" ref="L41:O41" si="42">L42+L45</f>
        <v>82.386675273351301</v>
      </c>
      <c r="M41" s="1">
        <f t="shared" si="42"/>
        <v>40.806929015040026</v>
      </c>
      <c r="N41" s="1">
        <f t="shared" si="42"/>
        <v>34.133497826788336</v>
      </c>
      <c r="O41" s="1">
        <f t="shared" si="42"/>
        <v>39.766763671129269</v>
      </c>
      <c r="P41" s="1">
        <f>P42+P45</f>
        <v>46.030100772064721</v>
      </c>
      <c r="Q41" s="1">
        <f>Q42+Q45</f>
        <v>46.201110523234803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117.00752624170212</v>
      </c>
      <c r="G42" s="1">
        <f t="shared" ref="G42:K42" si="43">G43+G44</f>
        <v>106.72000034706976</v>
      </c>
      <c r="H42" s="1">
        <f t="shared" si="43"/>
        <v>111.67927699373189</v>
      </c>
      <c r="I42" s="1">
        <f t="shared" si="43"/>
        <v>105.45042170187443</v>
      </c>
      <c r="J42" s="1">
        <f t="shared" si="43"/>
        <v>91.71909980274971</v>
      </c>
      <c r="K42" s="1">
        <f t="shared" si="43"/>
        <v>90.788484757560028</v>
      </c>
      <c r="L42" s="1">
        <f t="shared" ref="L42:O42" si="44">L43+L44</f>
        <v>70.782699734497044</v>
      </c>
      <c r="M42" s="1">
        <f t="shared" si="44"/>
        <v>24.242407903267189</v>
      </c>
      <c r="N42" s="1">
        <f t="shared" si="44"/>
        <v>10.280212119711875</v>
      </c>
      <c r="O42" s="1">
        <f t="shared" si="44"/>
        <v>5.2049405731156622</v>
      </c>
      <c r="P42" s="1">
        <f>P43+P44</f>
        <v>3.5388938877138112</v>
      </c>
      <c r="Q42" s="1">
        <f>Q43+Q44</f>
        <v>0.45968346461825932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117.00752624170212</v>
      </c>
      <c r="G43" s="1" cm="1">
        <f t="array" ref="G43">SUMPRODUCT(("NGA"=[1]OUT_PrimaryEnergyCons!$C$4:$C$10000)*1,[1]OUT_PrimaryEnergyCons!E$4:E$10000)</f>
        <v>106.72000034706976</v>
      </c>
      <c r="H43" s="1" cm="1">
        <f t="array" ref="H43">SUMPRODUCT(("NGA"=[1]OUT_PrimaryEnergyCons!$C$4:$C$10000)*1,[1]OUT_PrimaryEnergyCons!F$4:F$10000)</f>
        <v>111.67927699373189</v>
      </c>
      <c r="I43" s="1" cm="1">
        <f t="array" ref="I43">SUMPRODUCT(("NGA"=[1]OUT_PrimaryEnergyCons!$C$4:$C$10000)*1,[1]OUT_PrimaryEnergyCons!G$4:G$10000)</f>
        <v>105.45014664591625</v>
      </c>
      <c r="J43" s="1" cm="1">
        <f t="array" ref="J43">SUMPRODUCT(("NGA"=[1]OUT_PrimaryEnergyCons!$C$4:$C$10000)*1,[1]OUT_PrimaryEnergyCons!H$4:H$10000)</f>
        <v>91.718479524500594</v>
      </c>
      <c r="K43" s="1" cm="1">
        <f t="array" ref="K43">SUMPRODUCT(("NGA"=[1]OUT_PrimaryEnergyCons!$C$4:$C$10000)*1,[1]OUT_PrimaryEnergyCons!I$4:I$10000)</f>
        <v>90.788042978856026</v>
      </c>
      <c r="L43" s="1" cm="1">
        <f t="array" ref="L43">SUMPRODUCT(("NGA"=[1]OUT_PrimaryEnergyCons!$C$4:$C$10000)*1,[1]OUT_PrimaryEnergyCons!J$4:J$10000)</f>
        <v>70.782063097701979</v>
      </c>
      <c r="M43" s="1" cm="1">
        <f t="array" ref="M43">SUMPRODUCT(("NGA"=[1]OUT_PrimaryEnergyCons!$C$4:$C$10000)*1,[1]OUT_PrimaryEnergyCons!K$4:K$10000)</f>
        <v>24.241788571135675</v>
      </c>
      <c r="N43" s="1" cm="1">
        <f t="array" ref="N43">SUMPRODUCT(("NGA"=[1]OUT_PrimaryEnergyCons!$C$4:$C$10000)*1,[1]OUT_PrimaryEnergyCons!L$4:L$10000)</f>
        <v>10.279717864075197</v>
      </c>
      <c r="O43" s="1" cm="1">
        <f t="array" ref="O43">SUMPRODUCT(("NGA"=[1]OUT_PrimaryEnergyCons!$C$4:$C$10000)*1,[1]OUT_PrimaryEnergyCons!M$4:M$10000)</f>
        <v>5.2035874550890195</v>
      </c>
      <c r="P43" s="1" cm="1">
        <f t="array" ref="P43">SUMPRODUCT(("NGA"=[1]OUT_PrimaryEnergyCons!$C$4:$C$10000)*1,[1]OUT_PrimaryEnergyCons!N$4:N$10000)</f>
        <v>3.536821355629038</v>
      </c>
      <c r="Q43" s="1" cm="1">
        <f t="array" ref="Q43">SUMPRODUCT(("NGA"=[1]OUT_PrimaryEnergyCons!$C$4:$C$10000)*1,[1]OUT_PrimaryEnergyCons!O$4:O$10000)</f>
        <v>0.45544867325800731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2.7505595818846408E-4</v>
      </c>
      <c r="J44" s="1" cm="1">
        <f t="array" ref="J44">SUMPRODUCT(("LNGA"=[1]OUT_PrimaryEnergyCons!$C$4:$C$10000)*1,[1]OUT_PrimaryEnergyCons!H$4:H$10000)</f>
        <v>6.2027824912010675E-4</v>
      </c>
      <c r="K44" s="1" cm="1">
        <f t="array" ref="K44">SUMPRODUCT(("LNGA"=[1]OUT_PrimaryEnergyCons!$C$4:$C$10000)*1,[1]OUT_PrimaryEnergyCons!I$4:I$10000)</f>
        <v>4.417787040065708E-4</v>
      </c>
      <c r="L44" s="1" cm="1">
        <f t="array" ref="L44">SUMPRODUCT(("LNGA"=[1]OUT_PrimaryEnergyCons!$C$4:$C$10000)*1,[1]OUT_PrimaryEnergyCons!J$4:J$10000)</f>
        <v>6.3663679505816318E-4</v>
      </c>
      <c r="M44" s="1" cm="1">
        <f t="array" ref="M44">SUMPRODUCT(("LNGA"=[1]OUT_PrimaryEnergyCons!$C$4:$C$10000)*1,[1]OUT_PrimaryEnergyCons!K$4:K$10000)</f>
        <v>6.1933213151472944E-4</v>
      </c>
      <c r="N44" s="1" cm="1">
        <f t="array" ref="N44">SUMPRODUCT(("LNGA"=[1]OUT_PrimaryEnergyCons!$C$4:$C$10000)*1,[1]OUT_PrimaryEnergyCons!L$4:L$10000)</f>
        <v>4.9425563667841483E-4</v>
      </c>
      <c r="O44" s="1" cm="1">
        <f t="array" ref="O44">SUMPRODUCT(("LNGA"=[1]OUT_PrimaryEnergyCons!$C$4:$C$10000)*1,[1]OUT_PrimaryEnergyCons!M$4:M$10000)</f>
        <v>1.3531180266427108E-3</v>
      </c>
      <c r="P44" s="1" cm="1">
        <f t="array" ref="P44">SUMPRODUCT(("LNGA"=[1]OUT_PrimaryEnergyCons!$C$4:$C$10000)*1,[1]OUT_PrimaryEnergyCons!N$4:N$10000)</f>
        <v>2.0725320847730568E-3</v>
      </c>
      <c r="Q44" s="1" cm="1">
        <f t="array" ref="Q44">SUMPRODUCT(("LNGA"=[1]OUT_PrimaryEnergyCons!$C$4:$C$10000)*1,[1]OUT_PrimaryEnergyCons!O$4:O$10000)</f>
        <v>4.2347913602520069E-3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0.51650021362921117</v>
      </c>
      <c r="H45" s="1" cm="1">
        <f t="array" ref="H45">SUMPRODUCT(("BIO"=[1]OUT_PrimaryEnergyCons!$C$4:$C$10000)*1+("LBIO"=[1]OUT_PrimaryEnergyCons!$C$4:$C$10000)*1,[1]OUT_PrimaryEnergyCons!F$4:F$10000)</f>
        <v>1.1671414430131546</v>
      </c>
      <c r="I45" s="1" cm="1">
        <f t="array" ref="I45">SUMPRODUCT(("BIO"=[1]OUT_PrimaryEnergyCons!$C$4:$C$10000)*1+("LBIO"=[1]OUT_PrimaryEnergyCons!$C$4:$C$10000)*1,[1]OUT_PrimaryEnergyCons!G$4:G$10000)</f>
        <v>4.3668382778763384</v>
      </c>
      <c r="J45" s="1" cm="1">
        <f t="array" ref="J45">SUMPRODUCT(("BIO"=[1]OUT_PrimaryEnergyCons!$C$4:$C$10000)*1+("LBIO"=[1]OUT_PrimaryEnergyCons!$C$4:$C$10000)*1,[1]OUT_PrimaryEnergyCons!H$4:H$10000)</f>
        <v>5.9302576748688471</v>
      </c>
      <c r="K45" s="1" cm="1">
        <f t="array" ref="K45">SUMPRODUCT(("BIO"=[1]OUT_PrimaryEnergyCons!$C$4:$C$10000)*1+("LBIO"=[1]OUT_PrimaryEnergyCons!$C$4:$C$10000)*1,[1]OUT_PrimaryEnergyCons!I$4:I$10000)</f>
        <v>8.2281203355810302</v>
      </c>
      <c r="L45" s="1" cm="1">
        <f t="array" ref="L45">SUMPRODUCT(("BIO"=[1]OUT_PrimaryEnergyCons!$C$4:$C$10000)*1+("LBIO"=[1]OUT_PrimaryEnergyCons!$C$4:$C$10000)*1,[1]OUT_PrimaryEnergyCons!J$4:J$10000)</f>
        <v>11.603975538854254</v>
      </c>
      <c r="M45" s="1" cm="1">
        <f t="array" ref="M45">SUMPRODUCT(("BIO"=[1]OUT_PrimaryEnergyCons!$C$4:$C$10000)*1+("LBIO"=[1]OUT_PrimaryEnergyCons!$C$4:$C$10000)*1,[1]OUT_PrimaryEnergyCons!K$4:K$10000)</f>
        <v>16.564521111772841</v>
      </c>
      <c r="N45" s="1" cm="1">
        <f t="array" ref="N45">SUMPRODUCT(("BIO"=[1]OUT_PrimaryEnergyCons!$C$4:$C$10000)*1+("LBIO"=[1]OUT_PrimaryEnergyCons!$C$4:$C$10000)*1,[1]OUT_PrimaryEnergyCons!L$4:L$10000)</f>
        <v>23.853285707076463</v>
      </c>
      <c r="O45" s="1" cm="1">
        <f t="array" ref="O45">SUMPRODUCT(("BIO"=[1]OUT_PrimaryEnergyCons!$C$4:$C$10000)*1+("LBIO"=[1]OUT_PrimaryEnergyCons!$C$4:$C$10000)*1,[1]OUT_PrimaryEnergyCons!M$4:M$10000)</f>
        <v>34.561823098013605</v>
      </c>
      <c r="P45" s="1" cm="1">
        <f t="array" ref="P45">SUMPRODUCT(("BIO"=[1]OUT_PrimaryEnergyCons!$C$4:$C$10000)*1+("LBIO"=[1]OUT_PrimaryEnergyCons!$C$4:$C$10000)*1,[1]OUT_PrimaryEnergyCons!N$4:N$10000)</f>
        <v>42.491206884350909</v>
      </c>
      <c r="Q45" s="1" cm="1">
        <f t="array" ref="Q45">SUMPRODUCT(("BIO"=[1]OUT_PrimaryEnergyCons!$C$4:$C$10000)*1+("LBIO"=[1]OUT_PrimaryEnergyCons!$C$4:$C$10000)*1,[1]OUT_PrimaryEnergyCons!O$4:O$10000)</f>
        <v>45.741427058616544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0.51650021362921117</v>
      </c>
      <c r="H46" s="1">
        <f t="shared" si="46"/>
        <v>1.1671414430131546</v>
      </c>
      <c r="I46" s="1">
        <f t="shared" si="46"/>
        <v>4.3668382778763384</v>
      </c>
      <c r="J46" s="1">
        <f t="shared" si="46"/>
        <v>4.3668382778763384</v>
      </c>
      <c r="K46" s="1">
        <f t="shared" si="46"/>
        <v>5.9302576748688471</v>
      </c>
      <c r="L46" s="1">
        <f t="shared" si="46"/>
        <v>8.2281203355810302</v>
      </c>
      <c r="M46" s="1">
        <f t="shared" si="46"/>
        <v>11.603975538854254</v>
      </c>
      <c r="N46" s="1">
        <f t="shared" si="46"/>
        <v>16.564521111772841</v>
      </c>
      <c r="O46" s="1">
        <f t="shared" si="46"/>
        <v>23.853285707076463</v>
      </c>
      <c r="P46" s="1">
        <f>P47</f>
        <v>34.561823098013605</v>
      </c>
      <c r="Q46" s="1">
        <f>Q47</f>
        <v>42.491206884350909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0.51650021362921117</v>
      </c>
      <c r="H47" s="1">
        <f>H45</f>
        <v>1.1671414430131546</v>
      </c>
      <c r="I47" s="1">
        <f>I45</f>
        <v>4.3668382778763384</v>
      </c>
      <c r="J47" s="1">
        <f>IF(J45-MAX(F45:I45)&lt;0,J45,MAX(F45:I45))</f>
        <v>4.3668382778763384</v>
      </c>
      <c r="K47" s="1">
        <f>IF(K45-MAX(G45:J45)&lt;0,K45,MAX(G45:J45))</f>
        <v>5.9302576748688471</v>
      </c>
      <c r="L47" s="1">
        <f t="shared" ref="L47:O47" si="47">IF(L45-MAX(H45:K45)&lt;0,L45,MAX(H45:K45))</f>
        <v>8.2281203355810302</v>
      </c>
      <c r="M47" s="1">
        <f t="shared" si="47"/>
        <v>11.603975538854254</v>
      </c>
      <c r="N47" s="1">
        <f t="shared" si="47"/>
        <v>16.564521111772841</v>
      </c>
      <c r="O47" s="1">
        <f t="shared" si="47"/>
        <v>23.853285707076463</v>
      </c>
      <c r="P47" s="1">
        <f>IF(P45-MAX(L45:O45)&lt;0,P45,MAX(L45:O45))</f>
        <v>34.561823098013605</v>
      </c>
      <c r="Q47" s="1">
        <f>IF(Q45-MAX(M45:P45)&lt;0,Q45,MAX(M45:P45))</f>
        <v>42.491206884350909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1.5634193969925088</v>
      </c>
      <c r="K48" s="1">
        <f t="shared" si="48"/>
        <v>2.297862660712183</v>
      </c>
      <c r="L48" s="1">
        <f t="shared" si="48"/>
        <v>3.3758552032732236</v>
      </c>
      <c r="M48" s="1">
        <f t="shared" si="48"/>
        <v>4.960545572918587</v>
      </c>
      <c r="N48" s="1">
        <f t="shared" si="48"/>
        <v>7.288764595303622</v>
      </c>
      <c r="O48" s="1">
        <f t="shared" si="48"/>
        <v>10.708537390937142</v>
      </c>
      <c r="P48" s="1">
        <f>P49</f>
        <v>7.9293837863373042</v>
      </c>
      <c r="Q48" s="1">
        <f>Q49</f>
        <v>3.2502201742656354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1.5634193969925088</v>
      </c>
      <c r="K49" s="1">
        <f>K45-K47</f>
        <v>2.297862660712183</v>
      </c>
      <c r="L49" s="1">
        <f t="shared" ref="L49:O49" si="52">L45-L47</f>
        <v>3.3758552032732236</v>
      </c>
      <c r="M49" s="1">
        <f t="shared" si="52"/>
        <v>4.960545572918587</v>
      </c>
      <c r="N49" s="1">
        <f t="shared" si="52"/>
        <v>7.288764595303622</v>
      </c>
      <c r="O49" s="1">
        <f t="shared" si="52"/>
        <v>10.708537390937142</v>
      </c>
      <c r="P49" s="1">
        <f>P45-P47</f>
        <v>7.9293837863373042</v>
      </c>
      <c r="Q49" s="1">
        <f>Q45-Q47</f>
        <v>3.2502201742656354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250.94817935729432</v>
      </c>
      <c r="G50" s="1" cm="1">
        <f t="array" ref="G50">SUMPRODUCT(("urn"=[1]OUT_PrimaryEnergyCons!$C$4:$C$10000)*1,[1]OUT_PrimaryEnergyCons!E$4:E$10000)</f>
        <v>254.39249052522783</v>
      </c>
      <c r="H50" s="1" cm="1">
        <f t="array" ref="H50">SUMPRODUCT(("urn"=[1]OUT_PrimaryEnergyCons!$C$4:$C$10000)*1,[1]OUT_PrimaryEnergyCons!F$4:F$10000)</f>
        <v>224.186742365149</v>
      </c>
      <c r="I50" s="1" cm="1">
        <f t="array" ref="I50">SUMPRODUCT(("urn"=[1]OUT_PrimaryEnergyCons!$C$4:$C$10000)*1,[1]OUT_PrimaryEnergyCons!G$4:G$10000)</f>
        <v>221.53741238728449</v>
      </c>
      <c r="J50" s="1" cm="1">
        <f t="array" ref="J50">SUMPRODUCT(("urn"=[1]OUT_PrimaryEnergyCons!$C$4:$C$10000)*1,[1]OUT_PrimaryEnergyCons!H$4:H$10000)</f>
        <v>190.49606671597073</v>
      </c>
      <c r="K50" s="1" cm="1">
        <f t="array" ref="K50">SUMPRODUCT(("urn"=[1]OUT_PrimaryEnergyCons!$C$4:$C$10000)*1,[1]OUT_PrimaryEnergyCons!I$4:I$10000)</f>
        <v>100.03524111686463</v>
      </c>
      <c r="L50" s="1" cm="1">
        <f t="array" ref="L50">SUMPRODUCT(("urn"=[1]OUT_PrimaryEnergyCons!$C$4:$C$10000)*1,[1]OUT_PrimaryEnergyCons!J$4:J$10000)</f>
        <v>67.203831430721024</v>
      </c>
      <c r="M50" s="1" cm="1">
        <f t="array" ref="M50">SUMPRODUCT(("urn"=[1]OUT_PrimaryEnergyCons!$C$4:$C$10000)*1,[1]OUT_PrimaryEnergyCons!K$4:K$10000)</f>
        <v>123.24251710478926</v>
      </c>
      <c r="N50" s="1" cm="1">
        <f t="array" ref="N50">SUMPRODUCT(("urn"=[1]OUT_PrimaryEnergyCons!$C$4:$C$10000)*1,[1]OUT_PrimaryEnergyCons!L$4:L$10000)</f>
        <v>123.44098821001772</v>
      </c>
      <c r="O50" s="1" cm="1">
        <f t="array" ref="O50">SUMPRODUCT(("urn"=[1]OUT_PrimaryEnergyCons!$C$4:$C$10000)*1,[1]OUT_PrimaryEnergyCons!M$4:M$10000)</f>
        <v>123.47766497024688</v>
      </c>
      <c r="P50" s="1" cm="1">
        <f t="array" ref="P50">SUMPRODUCT(("urn"=[1]OUT_PrimaryEnergyCons!$C$4:$C$10000)*1,[1]OUT_PrimaryEnergyCons!N$4:N$10000)</f>
        <v>123.47919382866576</v>
      </c>
      <c r="Q50" s="1" cm="1">
        <f t="array" ref="Q50">SUMPRODUCT(("urn"=[1]OUT_PrimaryEnergyCons!$C$4:$C$10000)*1,[1]OUT_PrimaryEnergyCons!O$4:O$10000)</f>
        <v>123.48158081507572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97.160002516158016</v>
      </c>
      <c r="G51" s="1">
        <f t="shared" ref="G51:K51" si="53">SUM(G52:G55)</f>
        <v>50.274024700598957</v>
      </c>
      <c r="H51" s="1">
        <f t="shared" si="53"/>
        <v>50.45177895492624</v>
      </c>
      <c r="I51" s="1">
        <f t="shared" si="53"/>
        <v>44.251701320604596</v>
      </c>
      <c r="J51" s="1">
        <f t="shared" si="53"/>
        <v>44.29127458041399</v>
      </c>
      <c r="K51" s="1">
        <f t="shared" si="53"/>
        <v>56.584137277165077</v>
      </c>
      <c r="L51" s="1">
        <f t="shared" ref="L51:O51" si="54">SUM(L52:L55)</f>
        <v>65.543753440590294</v>
      </c>
      <c r="M51" s="1">
        <f t="shared" si="54"/>
        <v>69.197558627597061</v>
      </c>
      <c r="N51" s="1">
        <f t="shared" si="54"/>
        <v>69.195126967530896</v>
      </c>
      <c r="O51" s="1">
        <f t="shared" si="54"/>
        <v>68.383573261376142</v>
      </c>
      <c r="P51" s="1">
        <f>SUM(P52:P55)</f>
        <v>66.487067171383401</v>
      </c>
      <c r="Q51" s="1">
        <f>SUM(Q52:Q55)</f>
        <v>64.579020471632575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15.013806271030196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9.0274193275196053E-3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5.4589912905276582E-3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7.6074325666293449E-3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2.4438580200175945E-3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3.90547767985864E-3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0.41626246817487811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2.9996696620955059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6.1159728791366712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10.529833368900583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10.948232864043964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10.24829293683166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28.948621781932385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21.535305971480231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26.779105195273559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15.253270743198303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25.246604912232705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31.468738767099396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38.254371078214291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50.163419932057963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50.021256668790961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50.156674734755882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49.837205227088724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49.418066964328112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46.398476216771378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28.729425438987686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23.666977424733375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28.990715456387427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19.042064221471286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25.111299222324835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26.872960392161527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16.0343027736597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13.057749649543062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7.6968900961409439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5.7014598280170272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4.9123692052020385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6.7990982464240588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2.6587080351556076E-4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2.3734362878563073E-4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1.0768845222986047E-4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1.6158868998508784E-4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1.9381006098453249E-4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1.5950203960086009E-4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1.6625978389218086E-4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1.4777006019845094E-4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1.7506157872511366E-4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1.6925223368345575E-4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2.9136527077427846E-4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3.9367035488014164</v>
      </c>
      <c r="L56" s="1" cm="1">
        <f t="array" ref="L56">SUMPRODUCT(("h2"=[1]OUT_PrimaryEnergyCons!$C$4:$C$10000)*1,[1]OUT_PrimaryEnergyCons!J$4:J$10000)</f>
        <v>3.9367065217305082</v>
      </c>
      <c r="M56" s="1" cm="1">
        <f t="array" ref="M56">SUMPRODUCT(("h2"=[1]OUT_PrimaryEnergyCons!$C$4:$C$10000)*1,[1]OUT_PrimaryEnergyCons!K$4:K$10000)</f>
        <v>4.3232755612818146</v>
      </c>
      <c r="N56" s="1" cm="1">
        <f t="array" ref="N56">SUMPRODUCT(("h2"=[1]OUT_PrimaryEnergyCons!$C$4:$C$10000)*1,[1]OUT_PrimaryEnergyCons!L$4:L$10000)</f>
        <v>4.0126838913574465</v>
      </c>
      <c r="O56" s="1" cm="1">
        <f t="array" ref="O56">SUMPRODUCT(("h2"=[1]OUT_PrimaryEnergyCons!$C$4:$C$10000)*1,[1]OUT_PrimaryEnergyCons!M$4:M$10000)</f>
        <v>5.2593120616409736</v>
      </c>
      <c r="P56" s="1" cm="1">
        <f t="array" ref="P56">SUMPRODUCT(("h2"=[1]OUT_PrimaryEnergyCons!$C$4:$C$10000)*1,[1]OUT_PrimaryEnergyCons!N$4:N$10000)</f>
        <v>4.1864631395903826</v>
      </c>
      <c r="Q56" s="1" cm="1">
        <f t="array" ref="Q56">SUMPRODUCT(("h2"=[1]OUT_PrimaryEnergyCons!$C$4:$C$10000)*1,[1]OUT_PrimaryEnergyCons!O$4:O$10000)</f>
        <v>4.220600091600609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117.17000328546412</v>
      </c>
      <c r="G57" s="3">
        <f t="shared" ref="G57:O57" si="58">G58</f>
        <v>35.683360913088386</v>
      </c>
      <c r="H57" s="3">
        <f t="shared" si="58"/>
        <v>64.43056457042141</v>
      </c>
      <c r="I57" s="3">
        <f t="shared" si="58"/>
        <v>68.470657650600117</v>
      </c>
      <c r="J57" s="3">
        <f t="shared" si="58"/>
        <v>45.21025080200868</v>
      </c>
      <c r="K57" s="3">
        <f t="shared" si="58"/>
        <v>28.620744085590779</v>
      </c>
      <c r="L57" s="3">
        <f t="shared" si="58"/>
        <v>25.087328759323139</v>
      </c>
      <c r="M57" s="3">
        <f t="shared" si="58"/>
        <v>28.312019104687696</v>
      </c>
      <c r="N57" s="3">
        <f t="shared" si="58"/>
        <v>29.037139730332292</v>
      </c>
      <c r="O57" s="3">
        <f t="shared" si="58"/>
        <v>25.044258842032772</v>
      </c>
      <c r="P57" s="3">
        <f>P58</f>
        <v>26.830474556520169</v>
      </c>
      <c r="Q57" s="3">
        <f>Q58</f>
        <v>30.248673314440058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117.17000328546412</v>
      </c>
      <c r="G58" s="1">
        <f t="shared" ref="G58:K58" si="59">SUM(G59:G62)</f>
        <v>35.683360913088386</v>
      </c>
      <c r="H58" s="1">
        <f t="shared" si="59"/>
        <v>64.43056457042141</v>
      </c>
      <c r="I58" s="1">
        <f t="shared" si="59"/>
        <v>68.470657650600117</v>
      </c>
      <c r="J58" s="1">
        <f t="shared" si="59"/>
        <v>45.21025080200868</v>
      </c>
      <c r="K58" s="1">
        <f t="shared" si="59"/>
        <v>28.620744085590779</v>
      </c>
      <c r="L58" s="1">
        <f t="shared" ref="L58:O58" si="60">SUM(L59:L62)</f>
        <v>25.087328759323139</v>
      </c>
      <c r="M58" s="1">
        <f t="shared" si="60"/>
        <v>28.312019104687696</v>
      </c>
      <c r="N58" s="1">
        <f t="shared" si="60"/>
        <v>29.037139730332292</v>
      </c>
      <c r="O58" s="1">
        <f t="shared" si="60"/>
        <v>25.044258842032772</v>
      </c>
      <c r="P58" s="1">
        <f>SUM(P59:P62)</f>
        <v>26.830474556520169</v>
      </c>
      <c r="Q58" s="1">
        <f>SUM(Q59:Q62)</f>
        <v>30.248673314440058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6.229556007379851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3.9170779239895969E-4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4.9469746364853699E-4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1.2853689422168116E-4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1.8368491982258465E-4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1.7104512582625804E-4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8.7698151469180148E-5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8.2073785183404472E-5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7.1901192419038929E-5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8.3868848782259447E-5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7.9321762563147754E-5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1.3088958389019718E-4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12.753359252840198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2.881103740116172E-4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2.9323028028231614E-4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2.9879556999710179E-4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2.5865687658540275E-4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1.7777194151132815E-4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1.7907966705294664E-4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2.4640585498702903E-4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2.0815438681582414E-4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2.6774768561023914E-4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2.4986914095648737E-4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5.0186534183834885E-4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26.49297994590323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2.149047265285105E-4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2.43534326037177E-4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4.7579742518054363E-4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3.550644749452133E-4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2.4338508562217663E-4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2.0892776311168905E-4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1.7752758830582227E-4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1.1704511960839875E-4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1.9185119099455266E-4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1.867827800113088E-4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3.8075119232399958E-4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71.694108079340836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35.682466190195449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64.429533108351436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68.469754520710723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45.209453395737327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28.620151883437821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25.086853053741503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28.311513097459219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29.036742629633448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25.043715374307386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26.829958582836639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30.247659808322005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250.95014333196568</v>
      </c>
      <c r="G63" s="3">
        <f t="shared" ref="G63:K63" si="65">SUM(G64,G66,G74,G82,G130,G151,G159,G161,G169,G173,G167)</f>
        <v>229.64557995355185</v>
      </c>
      <c r="H63" s="3">
        <f t="shared" si="65"/>
        <v>254.57884056974066</v>
      </c>
      <c r="I63" s="3">
        <f t="shared" si="65"/>
        <v>290.6800421334197</v>
      </c>
      <c r="J63" s="3">
        <f t="shared" si="65"/>
        <v>298.65973602929824</v>
      </c>
      <c r="K63" s="3">
        <f t="shared" si="65"/>
        <v>277.78241118286871</v>
      </c>
      <c r="L63" s="3">
        <f t="shared" ref="L63:O63" si="66">SUM(L64,L66,L74,L82,L130,L151,L159,L161,L169,L173,L167)</f>
        <v>273.96507953062127</v>
      </c>
      <c r="M63" s="3">
        <f t="shared" si="66"/>
        <v>300.44593359776388</v>
      </c>
      <c r="N63" s="3">
        <f t="shared" si="66"/>
        <v>304.39018271693283</v>
      </c>
      <c r="O63" s="3">
        <f t="shared" si="66"/>
        <v>308.416655896164</v>
      </c>
      <c r="P63" s="3">
        <f>SUM(P64,P66,P74,P82,P130,P151,P159,P161,P169,P173,P167)</f>
        <v>311.57228555661032</v>
      </c>
      <c r="Q63" s="3">
        <f>SUM(Q64,Q66,Q74,Q82,Q130,Q151,Q159,Q161,Q169,Q173,Q167)</f>
        <v>317.99363945375092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82.760000934530439</v>
      </c>
      <c r="G64" s="1">
        <f t="shared" ref="G64:O64" si="67">+G65</f>
        <v>83.109719273491777</v>
      </c>
      <c r="H64" s="1">
        <f t="shared" si="67"/>
        <v>73.07997903878038</v>
      </c>
      <c r="I64" s="1">
        <f t="shared" si="67"/>
        <v>73.079999444409282</v>
      </c>
      <c r="J64" s="1">
        <f t="shared" si="67"/>
        <v>62.88062891819979</v>
      </c>
      <c r="K64" s="1">
        <f t="shared" si="67"/>
        <v>33.169618427772718</v>
      </c>
      <c r="L64" s="1">
        <f t="shared" si="67"/>
        <v>21.002206174806254</v>
      </c>
      <c r="M64" s="1">
        <f t="shared" si="67"/>
        <v>39.488408295782421</v>
      </c>
      <c r="N64" s="1">
        <f t="shared" si="67"/>
        <v>39.554217880114869</v>
      </c>
      <c r="O64" s="1">
        <f t="shared" si="67"/>
        <v>39.566374994357439</v>
      </c>
      <c r="P64" s="1">
        <f>+P65</f>
        <v>39.566861330118435</v>
      </c>
      <c r="Q64" s="1">
        <f>+Q65</f>
        <v>39.567678396931406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82.760000934530439</v>
      </c>
      <c r="G65" s="1">
        <f>'[1]Electricity and CHPs'!C14</f>
        <v>83.109719273491777</v>
      </c>
      <c r="H65" s="1">
        <f>'[1]Electricity and CHPs'!D14</f>
        <v>73.07997903878038</v>
      </c>
      <c r="I65" s="1">
        <f>'[1]Electricity and CHPs'!E14</f>
        <v>73.079999444409282</v>
      </c>
      <c r="J65" s="1">
        <f>'[1]Electricity and CHPs'!F14</f>
        <v>62.88062891819979</v>
      </c>
      <c r="K65" s="1">
        <f>'[1]Electricity and CHPs'!G14</f>
        <v>33.169618427772718</v>
      </c>
      <c r="L65" s="1">
        <f>'[1]Electricity and CHPs'!H14</f>
        <v>21.002206174806254</v>
      </c>
      <c r="M65" s="1">
        <f>'[1]Electricity and CHPs'!I14</f>
        <v>39.488408295782421</v>
      </c>
      <c r="N65" s="1">
        <f>'[1]Electricity and CHPs'!J14</f>
        <v>39.554217880114869</v>
      </c>
      <c r="O65" s="1">
        <f>'[1]Electricity and CHPs'!K14</f>
        <v>39.566374994357439</v>
      </c>
      <c r="P65" s="1">
        <f>'[1]Electricity and CHPs'!L14</f>
        <v>39.566861330118435</v>
      </c>
      <c r="Q65" s="1">
        <f>'[1]Electricity and CHPs'!M14</f>
        <v>39.567678396931406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146.22000194465235</v>
      </c>
      <c r="G66" s="1">
        <f t="shared" ref="G66:K66" si="71">SUM(G67:G69)</f>
        <v>121.59679372858099</v>
      </c>
      <c r="H66" s="1">
        <f t="shared" si="71"/>
        <v>139.5647628723888</v>
      </c>
      <c r="I66" s="1">
        <f t="shared" si="71"/>
        <v>147.92887245809834</v>
      </c>
      <c r="J66" s="1">
        <f t="shared" si="71"/>
        <v>148.27988828087098</v>
      </c>
      <c r="K66" s="1">
        <f t="shared" si="71"/>
        <v>148.32723464977869</v>
      </c>
      <c r="L66" s="1">
        <f t="shared" ref="L66:O66" si="72">SUM(L67:L69)</f>
        <v>148.4006238507618</v>
      </c>
      <c r="M66" s="1">
        <f t="shared" si="72"/>
        <v>149.34099182890691</v>
      </c>
      <c r="N66" s="1">
        <f t="shared" si="72"/>
        <v>148.47735197326836</v>
      </c>
      <c r="O66" s="1">
        <f t="shared" si="72"/>
        <v>148.5045747219481</v>
      </c>
      <c r="P66" s="1">
        <f>SUM(P67:P69)</f>
        <v>149.19446444282539</v>
      </c>
      <c r="Q66" s="1">
        <f>SUM(Q67:Q69)</f>
        <v>150.04762054606752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66.745680076744748</v>
      </c>
      <c r="G67" s="1">
        <f>'[1]Electricity and CHPs'!C15</f>
        <v>49.798799335766716</v>
      </c>
      <c r="H67" s="1">
        <f>'[1]Electricity and CHPs'!D15</f>
        <v>68.757785922914039</v>
      </c>
      <c r="I67" s="1">
        <f>'[1]Electricity and CHPs'!E15</f>
        <v>70.431307858058517</v>
      </c>
      <c r="J67" s="1">
        <f>'[1]Electricity and CHPs'!F15</f>
        <v>71.582046369987211</v>
      </c>
      <c r="K67" s="1">
        <f>'[1]Electricity and CHPs'!G15</f>
        <v>72.666703668730861</v>
      </c>
      <c r="L67" s="1">
        <f>'[1]Electricity and CHPs'!H15</f>
        <v>73.751028645958613</v>
      </c>
      <c r="M67" s="1">
        <f>'[1]Electricity and CHPs'!I15</f>
        <v>74.835769270220709</v>
      </c>
      <c r="N67" s="1">
        <f>'[1]Electricity and CHPs'!J15</f>
        <v>74.835775706256925</v>
      </c>
      <c r="O67" s="1">
        <f>'[1]Electricity and CHPs'!K15</f>
        <v>74.836046049982698</v>
      </c>
      <c r="P67" s="1">
        <f>'[1]Electricity and CHPs'!L15</f>
        <v>74.83604632951095</v>
      </c>
      <c r="Q67" s="1">
        <f>'[1]Electricity and CHPs'!M15</f>
        <v>74.836047365942648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66.632400717738747</v>
      </c>
      <c r="G68" s="1">
        <f>'[1]Electricity and CHPs'!C16</f>
        <v>55.763999850062177</v>
      </c>
      <c r="H68" s="1">
        <f>'[1]Electricity and CHPs'!D16</f>
        <v>65.551949920370504</v>
      </c>
      <c r="I68" s="1">
        <f>'[1]Electricity and CHPs'!E16</f>
        <v>64.716761440957441</v>
      </c>
      <c r="J68" s="1">
        <f>'[1]Electricity and CHPs'!F16</f>
        <v>63.73511946031757</v>
      </c>
      <c r="K68" s="1">
        <f>'[1]Electricity and CHPs'!G16</f>
        <v>62.65046517409246</v>
      </c>
      <c r="L68" s="1">
        <f>'[1]Electricity and CHPs'!H16</f>
        <v>61.566140777129178</v>
      </c>
      <c r="M68" s="1">
        <f>'[1]Electricity and CHPs'!I16</f>
        <v>60.481403180176777</v>
      </c>
      <c r="N68" s="1">
        <f>'[1]Electricity and CHPs'!J16</f>
        <v>60.481397233851432</v>
      </c>
      <c r="O68" s="1">
        <f>'[1]Electricity and CHPs'!K16</f>
        <v>60.481128371138738</v>
      </c>
      <c r="P68" s="1">
        <f>'[1]Electricity and CHPs'!L16</f>
        <v>60.481128912768966</v>
      </c>
      <c r="Q68" s="1">
        <f>'[1]Electricity and CHPs'!M16</f>
        <v>60.481131204118839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12.841921150168883</v>
      </c>
      <c r="G69" s="1">
        <f>'[1]Electricity and CHPs'!C17</f>
        <v>16.033994542752094</v>
      </c>
      <c r="H69" s="1">
        <f>'[1]Electricity and CHPs'!D17</f>
        <v>5.2550270291042418</v>
      </c>
      <c r="I69" s="1">
        <f>'[1]Electricity and CHPs'!E17</f>
        <v>12.780803159082367</v>
      </c>
      <c r="J69" s="1">
        <f>'[1]Electricity and CHPs'!F17</f>
        <v>12.962722450566179</v>
      </c>
      <c r="K69" s="1">
        <f>'[1]Electricity and CHPs'!G17</f>
        <v>13.010065806955371</v>
      </c>
      <c r="L69" s="1">
        <f>'[1]Electricity and CHPs'!H17</f>
        <v>13.083454427674019</v>
      </c>
      <c r="M69" s="1">
        <f>'[1]Electricity and CHPs'!I17</f>
        <v>14.02381937850943</v>
      </c>
      <c r="N69" s="1">
        <f>'[1]Electricity and CHPs'!J17</f>
        <v>13.160179033160009</v>
      </c>
      <c r="O69" s="1">
        <f>'[1]Electricity and CHPs'!K17</f>
        <v>13.187400300826685</v>
      </c>
      <c r="P69" s="1">
        <f>'[1]Electricity and CHPs'!L17</f>
        <v>13.877289200545475</v>
      </c>
      <c r="Q69" s="1">
        <f>'[1]Electricity and CHPs'!M17</f>
        <v>14.730441976006038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0.11190205553710883</v>
      </c>
      <c r="G70" s="1">
        <f t="shared" ref="G70" si="74">SUM(G71:G73)</f>
        <v>0.17152831506774954</v>
      </c>
      <c r="H70" s="1">
        <f t="shared" ref="H70" si="75">SUM(H71:H73)</f>
        <v>1.06417745496618E-2</v>
      </c>
      <c r="I70" s="1">
        <f t="shared" ref="I70" si="76">SUM(I71:I73)</f>
        <v>0.17152880409263005</v>
      </c>
      <c r="J70" s="1">
        <f t="shared" ref="J70" si="77">SUM(J71:J73)</f>
        <v>0.17152926303546032</v>
      </c>
      <c r="K70" s="1">
        <f t="shared" ref="K70" si="78">SUM(K71:K73)</f>
        <v>0.17153249724014633</v>
      </c>
      <c r="L70" s="1">
        <f t="shared" ref="L70:O70" si="79">SUM(L71:L73)</f>
        <v>0.17153275247854224</v>
      </c>
      <c r="M70" s="1">
        <f t="shared" si="79"/>
        <v>5.4451556805398422E-6</v>
      </c>
      <c r="N70" s="1">
        <f t="shared" si="79"/>
        <v>4.9534434980619537E-3</v>
      </c>
      <c r="O70" s="1">
        <f t="shared" si="79"/>
        <v>4.8117060432160581E-3</v>
      </c>
      <c r="P70" s="1">
        <f>SUM(P71:P73)</f>
        <v>0.17153190553869879</v>
      </c>
      <c r="Q70" s="1">
        <f>SUM(Q71:Q73)</f>
        <v>0.17153219939759032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3.9600645356133328E-2</v>
      </c>
      <c r="G71" s="1">
        <f>'[1]Electricity and CHPs'!C18</f>
        <v>2.8144498057752318E-5</v>
      </c>
      <c r="H71" s="1">
        <f>'[1]Electricity and CHPs'!D18</f>
        <v>1.7534161192659567E-3</v>
      </c>
      <c r="I71" s="1">
        <f>'[1]Electricity and CHPs'!E18</f>
        <v>2.6946002445466378E-4</v>
      </c>
      <c r="J71" s="1">
        <f>'[1]Electricity and CHPs'!F18</f>
        <v>1.8085314484982368E-4</v>
      </c>
      <c r="K71" s="1">
        <f>'[1]Electricity and CHPs'!G18</f>
        <v>0.17114187177797424</v>
      </c>
      <c r="L71" s="1">
        <f>'[1]Electricity and CHPs'!H18</f>
        <v>0.17117979974879222</v>
      </c>
      <c r="M71" s="1">
        <f>'[1]Electricity and CHPs'!I18</f>
        <v>5.4451556805398422E-6</v>
      </c>
      <c r="N71" s="1">
        <f>'[1]Electricity and CHPs'!J18</f>
        <v>1.656186970965929E-3</v>
      </c>
      <c r="O71" s="1">
        <f>'[1]Electricity and CHPs'!K18</f>
        <v>1.5347577448651015E-3</v>
      </c>
      <c r="P71" s="1">
        <f>'[1]Electricity and CHPs'!L18</f>
        <v>1.1934544968949382E-3</v>
      </c>
      <c r="Q71" s="1">
        <f>'[1]Electricity and CHPs'!M18</f>
        <v>2.0711529063863043E-3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1.8005633516970413E-3</v>
      </c>
      <c r="G72" s="1">
        <f>'[1]Electricity and CHPs'!C28</f>
        <v>1.8661645739089956E-5</v>
      </c>
      <c r="H72" s="1">
        <f>'[1]Electricity and CHPs'!D28</f>
        <v>6.1898373107659513E-4</v>
      </c>
      <c r="I72" s="1">
        <f>'[1]Electricity and CHPs'!E28</f>
        <v>2.1074542031334256E-4</v>
      </c>
      <c r="J72" s="1">
        <f>'[1]Electricity and CHPs'!F28</f>
        <v>8.3457432986620906E-5</v>
      </c>
      <c r="K72" s="1">
        <f>'[1]Electricity and CHPs'!G28</f>
        <v>3.9062546217209174E-4</v>
      </c>
      <c r="L72" s="1">
        <f>'[1]Electricity and CHPs'!H28</f>
        <v>3.5295272975003033E-4</v>
      </c>
      <c r="M72" s="1">
        <f>'[1]Electricity and CHPs'!I28</f>
        <v>0</v>
      </c>
      <c r="N72" s="1">
        <f>'[1]Electricity and CHPs'!J28</f>
        <v>4.2518598856575164E-5</v>
      </c>
      <c r="O72" s="1">
        <f>'[1]Electricity and CHPs'!K28</f>
        <v>4.2690988095976126E-5</v>
      </c>
      <c r="P72" s="1">
        <f>'[1]Electricity and CHPs'!L28</f>
        <v>4.2902403759703884E-5</v>
      </c>
      <c r="Q72" s="1">
        <f>'[1]Electricity and CHPs'!M28</f>
        <v>4.4386901797522004E-5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7.0500846829278457E-2</v>
      </c>
      <c r="G73" s="1">
        <f>'[1]Electricity and CHPs'!C41</f>
        <v>0.1714815089239527</v>
      </c>
      <c r="H73" s="1">
        <f>'[1]Electricity and CHPs'!D41</f>
        <v>8.2693746993192478E-3</v>
      </c>
      <c r="I73" s="1">
        <f>'[1]Electricity and CHPs'!E41</f>
        <v>0.17104859864786204</v>
      </c>
      <c r="J73" s="1">
        <f>'[1]Electricity and CHPs'!F41</f>
        <v>0.17126495245762388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3.2547379282394494E-3</v>
      </c>
      <c r="O73" s="1">
        <f>'[1]Electricity and CHPs'!K41</f>
        <v>3.2342573102549809E-3</v>
      </c>
      <c r="P73" s="1">
        <f>'[1]Electricity and CHPs'!L41</f>
        <v>0.17029554863804416</v>
      </c>
      <c r="Q73" s="1">
        <f>'[1]Electricity and CHPs'!M41</f>
        <v>0.16941665958940649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0.11190205553710883</v>
      </c>
      <c r="G74" s="1">
        <f t="shared" ref="G74:K74" si="83">SUM(G75:G77)</f>
        <v>0.17152831506774954</v>
      </c>
      <c r="H74" s="1">
        <f t="shared" si="83"/>
        <v>1.06417745496618E-2</v>
      </c>
      <c r="I74" s="1">
        <f t="shared" si="83"/>
        <v>0.17152880409263005</v>
      </c>
      <c r="J74" s="1">
        <f t="shared" si="83"/>
        <v>0.17152926303546032</v>
      </c>
      <c r="K74" s="1">
        <f t="shared" si="83"/>
        <v>0.17153249724014633</v>
      </c>
      <c r="L74" s="1">
        <f t="shared" ref="L74:O74" si="84">SUM(L75:L77)</f>
        <v>0.17153275247854224</v>
      </c>
      <c r="M74" s="1">
        <f t="shared" si="84"/>
        <v>5.4451556805398422E-6</v>
      </c>
      <c r="N74" s="1">
        <f t="shared" si="84"/>
        <v>4.9534434980619537E-3</v>
      </c>
      <c r="O74" s="1">
        <f t="shared" si="84"/>
        <v>4.8117060432160581E-3</v>
      </c>
      <c r="P74" s="1">
        <f>SUM(P75:P77)</f>
        <v>0.17153190553869879</v>
      </c>
      <c r="Q74" s="1">
        <f>SUM(Q75:Q77)</f>
        <v>0.17153219939759032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3.9600645356133328E-2</v>
      </c>
      <c r="G75" s="1">
        <f t="shared" ref="G75:K75" si="85">G71</f>
        <v>2.8144498057752318E-5</v>
      </c>
      <c r="H75" s="1">
        <f t="shared" si="85"/>
        <v>1.7534161192659567E-3</v>
      </c>
      <c r="I75" s="1">
        <f t="shared" si="85"/>
        <v>2.6946002445466378E-4</v>
      </c>
      <c r="J75" s="1">
        <f t="shared" si="85"/>
        <v>1.8085314484982368E-4</v>
      </c>
      <c r="K75" s="1">
        <f t="shared" si="85"/>
        <v>0.17114187177797424</v>
      </c>
      <c r="L75" s="1">
        <f t="shared" ref="L75:O75" si="86">L71</f>
        <v>0.17117979974879222</v>
      </c>
      <c r="M75" s="1">
        <f t="shared" si="86"/>
        <v>5.4451556805398422E-6</v>
      </c>
      <c r="N75" s="1">
        <f t="shared" si="86"/>
        <v>1.656186970965929E-3</v>
      </c>
      <c r="O75" s="1">
        <f t="shared" si="86"/>
        <v>1.5347577448651015E-3</v>
      </c>
      <c r="P75" s="1">
        <f>P71</f>
        <v>1.1934544968949382E-3</v>
      </c>
      <c r="Q75" s="1">
        <f>Q71</f>
        <v>2.0711529063863043E-3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1.8005633516970413E-3</v>
      </c>
      <c r="G76" s="1">
        <f>'[1]Electricity and CHPs'!C28</f>
        <v>1.8661645739089956E-5</v>
      </c>
      <c r="H76" s="1">
        <f>'[1]Electricity and CHPs'!D28</f>
        <v>6.1898373107659513E-4</v>
      </c>
      <c r="I76" s="1">
        <f>'[1]Electricity and CHPs'!E28</f>
        <v>2.1074542031334256E-4</v>
      </c>
      <c r="J76" s="1">
        <f>'[1]Electricity and CHPs'!F28</f>
        <v>8.3457432986620906E-5</v>
      </c>
      <c r="K76" s="1">
        <f>'[1]Electricity and CHPs'!G28</f>
        <v>3.9062546217209174E-4</v>
      </c>
      <c r="L76" s="1">
        <f>'[1]Electricity and CHPs'!H28</f>
        <v>3.5295272975003033E-4</v>
      </c>
      <c r="M76" s="1">
        <f>'[1]Electricity and CHPs'!I28</f>
        <v>0</v>
      </c>
      <c r="N76" s="1">
        <f>'[1]Electricity and CHPs'!J28</f>
        <v>4.2518598856575164E-5</v>
      </c>
      <c r="O76" s="1">
        <f>'[1]Electricity and CHPs'!K28</f>
        <v>4.2690988095976126E-5</v>
      </c>
      <c r="P76" s="1">
        <f>'[1]Electricity and CHPs'!L28</f>
        <v>4.2902403759703884E-5</v>
      </c>
      <c r="Q76" s="1">
        <f>'[1]Electricity and CHPs'!M28</f>
        <v>4.4386901797522004E-5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7.0500846829278457E-2</v>
      </c>
      <c r="G77" s="1">
        <f>'[1]Electricity and CHPs'!C41</f>
        <v>0.1714815089239527</v>
      </c>
      <c r="H77" s="1">
        <f>'[1]Electricity and CHPs'!D41</f>
        <v>8.2693746993192478E-3</v>
      </c>
      <c r="I77" s="1">
        <f>'[1]Electricity and CHPs'!E41</f>
        <v>0.17104859864786204</v>
      </c>
      <c r="J77" s="1">
        <f>'[1]Electricity and CHPs'!F41</f>
        <v>0.17126495245762388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3.2547379282394494E-3</v>
      </c>
      <c r="O77" s="1">
        <f>'[1]Electricity and CHPs'!K41</f>
        <v>3.2342573102549809E-3</v>
      </c>
      <c r="P77" s="1">
        <f>'[1]Electricity and CHPs'!L41</f>
        <v>0.17029554863804416</v>
      </c>
      <c r="Q77" s="1">
        <f>'[1]Electricity and CHPs'!M41</f>
        <v>0.16941665958940649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3.2311467491635786</v>
      </c>
      <c r="G82" s="1">
        <f t="shared" ref="G82:K82" si="90">SUM(G83:G97)</f>
        <v>2.0677320002100821</v>
      </c>
      <c r="H82" s="1">
        <f t="shared" si="90"/>
        <v>2.1281548641376062</v>
      </c>
      <c r="I82" s="1">
        <f t="shared" si="90"/>
        <v>2.9904564642877047</v>
      </c>
      <c r="J82" s="1">
        <f t="shared" si="90"/>
        <v>2.9225721561333566</v>
      </c>
      <c r="K82" s="1">
        <f t="shared" si="90"/>
        <v>3.4658749111178153</v>
      </c>
      <c r="L82" s="1">
        <f t="shared" ref="L82:O82" si="91">SUM(L83:L97)</f>
        <v>2.3118702780950131</v>
      </c>
      <c r="M82" s="1">
        <f t="shared" si="91"/>
        <v>3.1472481051206787</v>
      </c>
      <c r="N82" s="1">
        <f t="shared" si="91"/>
        <v>4.282118606284615</v>
      </c>
      <c r="O82" s="1">
        <f t="shared" si="91"/>
        <v>4.8077494760622566</v>
      </c>
      <c r="P82" s="1">
        <f>SUM(P83:P97)</f>
        <v>5.9059719579196273</v>
      </c>
      <c r="Q82" s="1">
        <f>SUM(Q83:Q97)</f>
        <v>6.1171078095423823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5.6764755221209526E-6</v>
      </c>
      <c r="L83" s="1">
        <f>'[1]Electricity and CHPs'!H21</f>
        <v>3.8920610008073812E-6</v>
      </c>
      <c r="M83" s="1">
        <f>'[1]Electricity and CHPs'!I21</f>
        <v>1.1145395147771047E-4</v>
      </c>
      <c r="N83" s="1">
        <f>'[1]Electricity and CHPs'!J21</f>
        <v>8.4550879491261145E-4</v>
      </c>
      <c r="O83" s="1">
        <f>'[1]Electricity and CHPs'!K21</f>
        <v>1.1795335327985192E-3</v>
      </c>
      <c r="P83" s="1">
        <f>'[1]Electricity and CHPs'!L21</f>
        <v>1.2618151452015438E-3</v>
      </c>
      <c r="Q83" s="1">
        <f>'[1]Electricity and CHPs'!M21</f>
        <v>2.0620179857975163E-3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1.4089201395977044E-6</v>
      </c>
      <c r="L84" s="1">
        <f>'[1]Electricity and CHPs'!H22</f>
        <v>0</v>
      </c>
      <c r="M84" s="1">
        <f>'[1]Electricity and CHPs'!I22</f>
        <v>2.7603628081321395E-3</v>
      </c>
      <c r="N84" s="1">
        <f>'[1]Electricity and CHPs'!J22</f>
        <v>1.9841401811906564E-3</v>
      </c>
      <c r="O84" s="1">
        <f>'[1]Electricity and CHPs'!K22</f>
        <v>1.3581824176146966E-3</v>
      </c>
      <c r="P84" s="1">
        <f>'[1]Electricity and CHPs'!L22</f>
        <v>1.4537487691237223E-3</v>
      </c>
      <c r="Q84" s="1">
        <f>'[1]Electricity and CHPs'!M22</f>
        <v>2.3660989631228068E-3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3.0769337231210865E-6</v>
      </c>
      <c r="M85" s="1">
        <f>'[1]Electricity and CHPs'!I23</f>
        <v>9.7004310909391692E-5</v>
      </c>
      <c r="N85" s="1">
        <f>'[1]Electricity and CHPs'!J23</f>
        <v>8.5592699387828566E-3</v>
      </c>
      <c r="O85" s="1">
        <f>'[1]Electricity and CHPs'!K23</f>
        <v>1.2299235932369723E-2</v>
      </c>
      <c r="P85" s="1">
        <f>'[1]Electricity and CHPs'!L23</f>
        <v>1.2177448934917859E-2</v>
      </c>
      <c r="Q85" s="1">
        <f>'[1]Electricity and CHPs'!M23</f>
        <v>1.3597542577370168E-2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0.96588055947370344</v>
      </c>
      <c r="G86" s="1">
        <f>'[1]Electricity and CHPs'!C24</f>
        <v>1.6959027399332042E-4</v>
      </c>
      <c r="H86" s="1">
        <f>'[1]Electricity and CHPs'!D24</f>
        <v>1.049185417585296E-3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0.66996253241989467</v>
      </c>
      <c r="G88" s="1">
        <f>'[1]Electricity and CHPs'!C39</f>
        <v>0.28121687364672332</v>
      </c>
      <c r="H88" s="1">
        <f>'[1]Electricity and CHPs'!D39</f>
        <v>4.9962408969390845E-2</v>
      </c>
      <c r="I88" s="1">
        <f>'[1]Electricity and CHPs'!E39</f>
        <v>0.31283405011127402</v>
      </c>
      <c r="J88" s="1">
        <f>'[1]Electricity and CHPs'!F39</f>
        <v>0.16979101824725981</v>
      </c>
      <c r="K88" s="1">
        <f>'[1]Electricity and CHPs'!G39</f>
        <v>0.66520081854595869</v>
      </c>
      <c r="L88" s="1">
        <f>'[1]Electricity and CHPs'!H39</f>
        <v>0.3811962507516784</v>
      </c>
      <c r="M88" s="1">
        <f>'[1]Electricity and CHPs'!I39</f>
        <v>0.4239974273826298</v>
      </c>
      <c r="N88" s="1">
        <f>'[1]Electricity and CHPs'!J39</f>
        <v>0.31118468503089691</v>
      </c>
      <c r="O88" s="1">
        <f>'[1]Electricity and CHPs'!K39</f>
        <v>0.29661401535374271</v>
      </c>
      <c r="P88" s="1">
        <f>'[1]Electricity and CHPs'!L39</f>
        <v>0.42400414954697863</v>
      </c>
      <c r="Q88" s="1">
        <f>'[1]Electricity and CHPs'!M39</f>
        <v>0.42403880868182686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1.0195714546014703E-3</v>
      </c>
      <c r="L89" s="1">
        <f>'[1]Electricity and CHPs'!H40</f>
        <v>0.22039274559633451</v>
      </c>
      <c r="M89" s="1">
        <f>'[1]Electricity and CHPs'!I40</f>
        <v>0.24516057384128689</v>
      </c>
      <c r="N89" s="1">
        <f>'[1]Electricity and CHPs'!J40</f>
        <v>0.17992656089943085</v>
      </c>
      <c r="O89" s="1">
        <f>'[1]Electricity and CHPs'!K40</f>
        <v>0.17150776170579496</v>
      </c>
      <c r="P89" s="1">
        <f>'[1]Electricity and CHPs'!L40</f>
        <v>0.24516164638793894</v>
      </c>
      <c r="Q89" s="1">
        <f>'[1]Electricity and CHPs'!M40</f>
        <v>0.24518016149293151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2.4498226290641347E-4</v>
      </c>
      <c r="J90" s="1">
        <f>'[1]Electricity and CHPs'!F47</f>
        <v>3.4847323659417402E-4</v>
      </c>
      <c r="K90" s="1">
        <f>'[1]Electricity and CHPs'!G47</f>
        <v>3.757186413284333E-3</v>
      </c>
      <c r="L90" s="1">
        <f>'[1]Electricity and CHPs'!H47</f>
        <v>2.9642436292267441E-3</v>
      </c>
      <c r="M90" s="1">
        <f>'[1]Electricity and CHPs'!I47</f>
        <v>8.2705639168082065E-4</v>
      </c>
      <c r="N90" s="1">
        <f>'[1]Electricity and CHPs'!J47</f>
        <v>1.2309628071988676E-3</v>
      </c>
      <c r="O90" s="1">
        <f>'[1]Electricity and CHPs'!K47</f>
        <v>8.4589266570316295E-4</v>
      </c>
      <c r="P90" s="1">
        <f>'[1]Electricity and CHPs'!L47</f>
        <v>8.1008816352820252E-4</v>
      </c>
      <c r="Q90" s="1">
        <f>'[1]Electricity and CHPs'!M47</f>
        <v>7.6393681652536446E-4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1.3781486383652571E-2</v>
      </c>
      <c r="G91" s="1">
        <f>'[1]Electricity and CHPs'!C48</f>
        <v>2.172532852287256E-3</v>
      </c>
      <c r="H91" s="1">
        <f>'[1]Electricity and CHPs'!D48</f>
        <v>6.60617895433048E-3</v>
      </c>
      <c r="I91" s="1">
        <f>'[1]Electricity and CHPs'!E48</f>
        <v>5.2231571288394703E-3</v>
      </c>
      <c r="J91" s="1">
        <f>'[1]Electricity and CHPs'!F48</f>
        <v>5.4439221347284978E-3</v>
      </c>
      <c r="K91" s="1">
        <f>'[1]Electricity and CHPs'!G48</f>
        <v>2.4197737902895569E-3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1.7225930078537091E-3</v>
      </c>
      <c r="O91" s="1">
        <f>'[1]Electricity and CHPs'!K48</f>
        <v>2.8886867564931187E-3</v>
      </c>
      <c r="P91" s="1">
        <f>'[1]Electricity and CHPs'!L48</f>
        <v>4.0082526796499443E-3</v>
      </c>
      <c r="Q91" s="1">
        <f>'[1]Electricity and CHPs'!M48</f>
        <v>4.5178552872549571E-3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6.8251558780276791E-4</v>
      </c>
      <c r="O92" s="1">
        <f>'[1]Electricity and CHPs'!K49</f>
        <v>1.1969677216802396E-3</v>
      </c>
      <c r="P92" s="1">
        <f>'[1]Electricity and CHPs'!L49</f>
        <v>1.1965417867608945E-3</v>
      </c>
      <c r="Q92" s="1">
        <f>'[1]Electricity and CHPs'!M49</f>
        <v>2.1862624131499509E-3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2.775687404325124E-2</v>
      </c>
      <c r="G93" s="1">
        <f>'[1]Electricity and CHPs'!C51</f>
        <v>5.2349718920531037E-2</v>
      </c>
      <c r="H93" s="1">
        <f>'[1]Electricity and CHPs'!D51</f>
        <v>0.21326060473401742</v>
      </c>
      <c r="I93" s="1">
        <f>'[1]Electricity and CHPs'!E51</f>
        <v>0.21212027469109401</v>
      </c>
      <c r="J93" s="1">
        <f>'[1]Electricity and CHPs'!F51</f>
        <v>0.21325630647309343</v>
      </c>
      <c r="K93" s="1">
        <f>'[1]Electricity and CHPs'!G51</f>
        <v>0.10861265458629639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1.0207473526640137E-3</v>
      </c>
      <c r="O93" s="1">
        <f>'[1]Electricity and CHPs'!K51</f>
        <v>4.7484616366764891E-3</v>
      </c>
      <c r="P93" s="1">
        <f>'[1]Electricity and CHPs'!L51</f>
        <v>2.923150884331047E-3</v>
      </c>
      <c r="Q93" s="1">
        <f>'[1]Electricity and CHPs'!M51</f>
        <v>4.4535145334935102E-3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1.2105804649239333E-3</v>
      </c>
      <c r="O94" s="1">
        <f>'[1]Electricity and CHPs'!K52</f>
        <v>2.6524864348796244E-3</v>
      </c>
      <c r="P94" s="1">
        <f>'[1]Electricity and CHPs'!L52</f>
        <v>2.1148240156094451E-3</v>
      </c>
      <c r="Q94" s="1">
        <f>'[1]Electricity and CHPs'!M52</f>
        <v>4.1431947804844056E-3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0.95936507404183247</v>
      </c>
      <c r="G95" s="1">
        <f>'[1]Electricity and CHPs'!C54</f>
        <v>1.1059509070722671</v>
      </c>
      <c r="H95" s="1">
        <f>'[1]Electricity and CHPs'!D54</f>
        <v>1.1061679855205033</v>
      </c>
      <c r="I95" s="1">
        <f>'[1]Electricity and CHPs'!E54</f>
        <v>1.1061684448682672</v>
      </c>
      <c r="J95" s="1">
        <f>'[1]Electricity and CHPs'!F54</f>
        <v>1.1062009963827424</v>
      </c>
      <c r="K95" s="1">
        <f>'[1]Electricity and CHPs'!G54</f>
        <v>1.7073101511090856</v>
      </c>
      <c r="L95" s="1">
        <f>'[1]Electricity and CHPs'!H54</f>
        <v>1.7073100691230496</v>
      </c>
      <c r="M95" s="1">
        <f>'[1]Electricity and CHPs'!I54</f>
        <v>2.4742942264345618</v>
      </c>
      <c r="N95" s="1">
        <f>'[1]Electricity and CHPs'!J54</f>
        <v>3.7718787441836104</v>
      </c>
      <c r="O95" s="1">
        <f>'[1]Electricity and CHPs'!K54</f>
        <v>4.3099345194978183</v>
      </c>
      <c r="P95" s="1">
        <f>'[1]Electricity and CHPs'!L54</f>
        <v>5.2089916828042151</v>
      </c>
      <c r="Q95" s="1">
        <f>'[1]Electricity and CHPs'!M54</f>
        <v>5.4100558184953425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0.59440022280124449</v>
      </c>
      <c r="G96" s="1">
        <f>'[1]Electricity and CHPs'!C55</f>
        <v>0.62587237744428026</v>
      </c>
      <c r="H96" s="1">
        <f>'[1]Electricity and CHPs'!D55</f>
        <v>0.75110850054177902</v>
      </c>
      <c r="I96" s="1">
        <f>'[1]Electricity and CHPs'!E55</f>
        <v>1.3538655552253236</v>
      </c>
      <c r="J96" s="1">
        <f>'[1]Electricity and CHPs'!F55</f>
        <v>1.427531439658938</v>
      </c>
      <c r="K96" s="1">
        <f>'[1]Electricity and CHPs'!G55</f>
        <v>0.97754766982263752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1.2797116904718576E-3</v>
      </c>
      <c r="O96" s="1">
        <f>'[1]Electricity and CHPs'!K55</f>
        <v>1.4738267894102198E-3</v>
      </c>
      <c r="P96" s="1">
        <f>'[1]Electricity and CHPs'!L55</f>
        <v>1.020425595788479E-3</v>
      </c>
      <c r="Q96" s="1">
        <f>'[1]Electricity and CHPs'!M55</f>
        <v>1.9531415494525692E-3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5.9258634487466472E-4</v>
      </c>
      <c r="O97" s="1">
        <f>'[1]Electricity and CHPs'!K58</f>
        <v>1.0499056172745701E-3</v>
      </c>
      <c r="P97" s="1">
        <f>'[1]Electricity and CHPs'!L58</f>
        <v>8.481832055837259E-4</v>
      </c>
      <c r="Q97" s="1">
        <f>'[1]Electricity and CHPs'!M58</f>
        <v>1.7894559656299036E-3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2.2123318380062571</v>
      </c>
      <c r="G98" s="1">
        <f t="shared" ref="G98:K98" si="96">G82-G114</f>
        <v>0.91919046339461574</v>
      </c>
      <c r="H98" s="1">
        <f t="shared" si="96"/>
        <v>0.93227310839519828</v>
      </c>
      <c r="I98" s="1">
        <f>I82-I114</f>
        <v>1.8524563437301464</v>
      </c>
      <c r="J98" s="1">
        <f t="shared" si="96"/>
        <v>1.784002311181353</v>
      </c>
      <c r="K98" s="1">
        <f t="shared" si="96"/>
        <v>1.6267613556157763</v>
      </c>
      <c r="L98" s="1">
        <f t="shared" ref="L98:O98" si="97">L82-L114</f>
        <v>0.4498118658779795</v>
      </c>
      <c r="M98" s="1">
        <f t="shared" si="97"/>
        <v>0.28620465530443884</v>
      </c>
      <c r="N98" s="1">
        <f t="shared" si="97"/>
        <v>2.6695359787231254E-2</v>
      </c>
      <c r="O98" s="1">
        <f t="shared" si="97"/>
        <v>5.4413870592071589E-3</v>
      </c>
      <c r="P98" s="1">
        <f t="shared" ref="P98:Q113" si="98">P82-P114</f>
        <v>4.6087188797292455E-3</v>
      </c>
      <c r="Q98" s="1">
        <f t="shared" si="98"/>
        <v>4.9769307210469904E-3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5.2510269883034693E-6</v>
      </c>
      <c r="L99" s="1">
        <f t="shared" ref="L99:O99" si="100">L83-L115</f>
        <v>2.8958161567746735E-6</v>
      </c>
      <c r="M99" s="1">
        <f t="shared" si="100"/>
        <v>4.7400930101294716E-5</v>
      </c>
      <c r="N99" s="1">
        <f t="shared" si="100"/>
        <v>4.4236374223133182E-5</v>
      </c>
      <c r="O99" s="1">
        <f t="shared" si="100"/>
        <v>1.2892940271550099E-5</v>
      </c>
      <c r="P99" s="1">
        <f t="shared" si="98"/>
        <v>8.3436382492408506E-6</v>
      </c>
      <c r="Q99" s="1">
        <f t="shared" si="98"/>
        <v>1.4514520559753483E-5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1.3033223958354272E-6</v>
      </c>
      <c r="L100" s="1">
        <f t="shared" ref="L100:O100" si="102">L84-L116</f>
        <v>0</v>
      </c>
      <c r="M100" s="1">
        <f t="shared" si="102"/>
        <v>1.1739715172741311E-3</v>
      </c>
      <c r="N100" s="1">
        <f t="shared" si="102"/>
        <v>1.0380869849541509E-4</v>
      </c>
      <c r="O100" s="1">
        <f t="shared" si="102"/>
        <v>1.4845669327119429E-5</v>
      </c>
      <c r="P100" s="1">
        <f t="shared" si="98"/>
        <v>9.6127819363826025E-6</v>
      </c>
      <c r="Q100" s="1">
        <f t="shared" si="98"/>
        <v>1.6654943013688032E-5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2.2893357495914181E-6</v>
      </c>
      <c r="M101" s="1">
        <f t="shared" si="104"/>
        <v>4.1255554423836672E-5</v>
      </c>
      <c r="N101" s="1">
        <f t="shared" si="104"/>
        <v>4.478144643403105E-4</v>
      </c>
      <c r="O101" s="1">
        <f t="shared" si="104"/>
        <v>1.3443730920096805E-4</v>
      </c>
      <c r="P101" s="1">
        <f t="shared" si="98"/>
        <v>8.0522277052973851E-5</v>
      </c>
      <c r="Q101" s="1">
        <f t="shared" si="98"/>
        <v>9.571294366039762E-5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0.94060460863628337</v>
      </c>
      <c r="G102" s="1">
        <f t="shared" si="105"/>
        <v>1.6208029420765804E-4</v>
      </c>
      <c r="H102" s="1">
        <f t="shared" si="105"/>
        <v>9.5708405949272712E-4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0.65243040604436664</v>
      </c>
      <c r="G104" s="1">
        <f t="shared" si="109"/>
        <v>0.26876372414265892</v>
      </c>
      <c r="H104" s="1">
        <f t="shared" si="109"/>
        <v>4.5576524794363089E-2</v>
      </c>
      <c r="I104" s="1">
        <f t="shared" si="109"/>
        <v>0.30754927839639695</v>
      </c>
      <c r="J104" s="1">
        <f t="shared" si="109"/>
        <v>0.16676523812045974</v>
      </c>
      <c r="K104" s="1">
        <f t="shared" si="109"/>
        <v>0.61534440467758267</v>
      </c>
      <c r="L104" s="1">
        <f t="shared" ref="L104:O104" si="110">L88-L120</f>
        <v>0.28362203511189799</v>
      </c>
      <c r="M104" s="1">
        <f t="shared" si="110"/>
        <v>0.18032444926380348</v>
      </c>
      <c r="N104" s="1">
        <f t="shared" si="110"/>
        <v>1.6280944991184099E-2</v>
      </c>
      <c r="O104" s="1">
        <f t="shared" si="110"/>
        <v>3.2421518145289152E-3</v>
      </c>
      <c r="P104" s="1">
        <f t="shared" si="98"/>
        <v>2.8036889979093926E-3</v>
      </c>
      <c r="Q104" s="1">
        <f t="shared" si="98"/>
        <v>2.9848042301945932E-3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9.4315516798278349E-4</v>
      </c>
      <c r="L105" s="1">
        <f t="shared" ref="L105:O105" si="112">L89-L121</f>
        <v>0.16397915484916653</v>
      </c>
      <c r="M105" s="1">
        <f t="shared" si="112"/>
        <v>0.10426583418684959</v>
      </c>
      <c r="N105" s="1">
        <f t="shared" si="112"/>
        <v>9.4136202113086487E-3</v>
      </c>
      <c r="O105" s="1">
        <f t="shared" si="112"/>
        <v>1.8746727128085561E-3</v>
      </c>
      <c r="P105" s="1">
        <f t="shared" si="98"/>
        <v>1.6211091599495353E-3</v>
      </c>
      <c r="Q105" s="1">
        <f t="shared" si="98"/>
        <v>1.7258202980496573E-3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2.408437257708495E-4</v>
      </c>
      <c r="J106" s="1">
        <f t="shared" si="113"/>
        <v>3.4226322969926941E-4</v>
      </c>
      <c r="K106" s="1">
        <f t="shared" si="113"/>
        <v>3.4755874801819962E-3</v>
      </c>
      <c r="L106" s="1">
        <f t="shared" ref="L106:O106" si="114">L90-L122</f>
        <v>2.2054907650087005E-3</v>
      </c>
      <c r="M106" s="1">
        <f t="shared" si="114"/>
        <v>3.5174385198654719E-4</v>
      </c>
      <c r="N106" s="1">
        <f t="shared" si="114"/>
        <v>6.4403033678243123E-5</v>
      </c>
      <c r="O106" s="1">
        <f t="shared" si="114"/>
        <v>9.2460649161688752E-6</v>
      </c>
      <c r="P106" s="1">
        <f t="shared" si="98"/>
        <v>5.3566345372971442E-6</v>
      </c>
      <c r="Q106" s="1">
        <f t="shared" si="98"/>
        <v>5.3773423443353747E-6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1.3420841199438921E-2</v>
      </c>
      <c r="G107" s="1">
        <f t="shared" si="115"/>
        <v>2.0763264047110978E-3</v>
      </c>
      <c r="H107" s="1">
        <f t="shared" si="115"/>
        <v>6.0262642478368404E-3</v>
      </c>
      <c r="I107" s="1">
        <f t="shared" si="115"/>
        <v>5.1349212317335418E-3</v>
      </c>
      <c r="J107" s="1">
        <f t="shared" si="115"/>
        <v>5.3469081019654639E-3</v>
      </c>
      <c r="K107" s="1">
        <f t="shared" si="115"/>
        <v>2.2384131542334696E-3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9.0124750195466749E-5</v>
      </c>
      <c r="O107" s="1">
        <f t="shared" si="116"/>
        <v>3.15749105719112E-5</v>
      </c>
      <c r="P107" s="1">
        <f t="shared" si="98"/>
        <v>2.650420744887156E-5</v>
      </c>
      <c r="Q107" s="1">
        <f t="shared" si="98"/>
        <v>3.1801130690667194E-5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3.5708694145855017E-5</v>
      </c>
      <c r="O108" s="1">
        <f t="shared" si="118"/>
        <v>1.3083505397241523E-5</v>
      </c>
      <c r="P108" s="1">
        <f t="shared" si="98"/>
        <v>7.9120240843507262E-6</v>
      </c>
      <c r="Q108" s="1">
        <f t="shared" si="98"/>
        <v>1.5389075635248699E-5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2.703050950797168E-2</v>
      </c>
      <c r="G109" s="1">
        <f t="shared" si="119"/>
        <v>5.0031512094037084E-2</v>
      </c>
      <c r="H109" s="1">
        <f t="shared" si="119"/>
        <v>0.19453980382081879</v>
      </c>
      <c r="I109" s="1">
        <f t="shared" si="119"/>
        <v>0.20853688206666357</v>
      </c>
      <c r="J109" s="1">
        <f t="shared" si="119"/>
        <v>0.20945594824035466</v>
      </c>
      <c r="K109" s="1">
        <f t="shared" si="119"/>
        <v>0.10047219939227856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5.3404721691138334E-5</v>
      </c>
      <c r="O109" s="1">
        <f t="shared" si="120"/>
        <v>5.1903257144512126E-5</v>
      </c>
      <c r="P109" s="1">
        <f t="shared" si="98"/>
        <v>1.932907020458282E-5</v>
      </c>
      <c r="Q109" s="1">
        <f t="shared" si="98"/>
        <v>3.1348236875126771E-5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6.333664510151495E-5</v>
      </c>
      <c r="O110" s="1">
        <f t="shared" si="122"/>
        <v>2.899311314606039E-5</v>
      </c>
      <c r="P110" s="1">
        <f t="shared" si="98"/>
        <v>1.3984082069512516E-5</v>
      </c>
      <c r="Q110" s="1">
        <f t="shared" si="98"/>
        <v>2.9163899751895837E-5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0.57884547261819685</v>
      </c>
      <c r="G112" s="1">
        <f t="shared" si="125"/>
        <v>0.59815682045900098</v>
      </c>
      <c r="H112" s="1">
        <f t="shared" si="125"/>
        <v>0.68517343147268683</v>
      </c>
      <c r="I112" s="1">
        <f t="shared" si="125"/>
        <v>1.3309944183095814</v>
      </c>
      <c r="J112" s="1">
        <f t="shared" si="125"/>
        <v>1.4020919534888736</v>
      </c>
      <c r="K112" s="1">
        <f t="shared" si="125"/>
        <v>0.90428104139413268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6.6953538009362126E-5</v>
      </c>
      <c r="O112" s="1">
        <f t="shared" si="126"/>
        <v>1.6109724936257553E-5</v>
      </c>
      <c r="P112" s="1">
        <f t="shared" si="98"/>
        <v>6.7474717385526076E-6</v>
      </c>
      <c r="Q112" s="1">
        <f t="shared" si="98"/>
        <v>1.3748140593775613E-5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3.1003664857328522E-5</v>
      </c>
      <c r="O113" s="1">
        <f t="shared" si="128"/>
        <v>1.1476036956889219E-5</v>
      </c>
      <c r="P113" s="1">
        <f t="shared" si="98"/>
        <v>5.6085345491250615E-6</v>
      </c>
      <c r="Q113" s="1">
        <f t="shared" si="98"/>
        <v>1.2595959677753942E-5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1.0188149111573215</v>
      </c>
      <c r="G114" s="1">
        <f t="shared" ref="G114:Q114" si="129">SUM(G115:G129)</f>
        <v>1.1485415368154663</v>
      </c>
      <c r="H114" s="1">
        <f t="shared" si="129"/>
        <v>1.195881755742408</v>
      </c>
      <c r="I114" s="1">
        <f t="shared" si="129"/>
        <v>1.1380001205575583</v>
      </c>
      <c r="J114" s="1">
        <f t="shared" si="129"/>
        <v>1.1385698449520036</v>
      </c>
      <c r="K114" s="1">
        <f t="shared" si="129"/>
        <v>1.839113555502039</v>
      </c>
      <c r="L114" s="1">
        <f t="shared" si="129"/>
        <v>1.8620584122170336</v>
      </c>
      <c r="M114" s="1">
        <f t="shared" si="129"/>
        <v>2.8610434498162398</v>
      </c>
      <c r="N114" s="1">
        <f t="shared" si="129"/>
        <v>4.2554232464973838</v>
      </c>
      <c r="O114" s="1">
        <f t="shared" si="129"/>
        <v>4.8023080890030494</v>
      </c>
      <c r="P114" s="1">
        <f t="shared" si="129"/>
        <v>5.901363239039898</v>
      </c>
      <c r="Q114" s="1">
        <f t="shared" si="129"/>
        <v>6.1121308788213353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4.2544853381748358E-7</v>
      </c>
      <c r="L115" s="1">
        <f>'[1]Electricity and CHPs_IN'!V$23/SUM('[1]Electricity and CHPs_IN'!V$22:V$23)*L83</f>
        <v>9.9624484403270789E-7</v>
      </c>
      <c r="M115" s="1">
        <f>'[1]Electricity and CHPs_IN'!W$23/SUM('[1]Electricity and CHPs_IN'!W$22:W$23)*M83</f>
        <v>6.4053021376415752E-5</v>
      </c>
      <c r="N115" s="1">
        <f>'[1]Electricity and CHPs_IN'!X$23/SUM('[1]Electricity and CHPs_IN'!X$22:X$23)*N83</f>
        <v>8.0127242068947827E-4</v>
      </c>
      <c r="O115" s="1">
        <f>'[1]Electricity and CHPs_IN'!Y$23/SUM('[1]Electricity and CHPs_IN'!Y$22:Y$23)*O83</f>
        <v>1.1666405925269692E-3</v>
      </c>
      <c r="P115" s="1">
        <f>'[1]Electricity and CHPs_IN'!Z$23/SUM('[1]Electricity and CHPs_IN'!Z$22:Z$23)*P83</f>
        <v>1.253471506952303E-3</v>
      </c>
      <c r="Q115" s="1">
        <f>'[1]Electricity and CHPs_IN'!AA$23/SUM('[1]Electricity and CHPs_IN'!AA$22:AA$23)*Q83</f>
        <v>2.0475034652377628E-3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1.0559774376227731E-7</v>
      </c>
      <c r="L116" s="1">
        <f>'[1]Electricity and CHPs_IN'!V$23/SUM('[1]Electricity and CHPs_IN'!V$22:V$23)*L84</f>
        <v>0</v>
      </c>
      <c r="M116" s="1">
        <f>'[1]Electricity and CHPs_IN'!W$23/SUM('[1]Electricity and CHPs_IN'!W$22:W$23)*M84</f>
        <v>1.5863912908580084E-3</v>
      </c>
      <c r="N116" s="1">
        <f>'[1]Electricity and CHPs_IN'!X$23/SUM('[1]Electricity and CHPs_IN'!X$22:X$23)*N84</f>
        <v>1.8803314826952413E-3</v>
      </c>
      <c r="O116" s="1">
        <f>'[1]Electricity and CHPs_IN'!Y$23/SUM('[1]Electricity and CHPs_IN'!Y$22:Y$23)*O84</f>
        <v>1.3433367482875772E-3</v>
      </c>
      <c r="P116" s="1">
        <f>'[1]Electricity and CHPs_IN'!Z$23/SUM('[1]Electricity and CHPs_IN'!Z$22:Z$23)*P84</f>
        <v>1.4441359871873397E-3</v>
      </c>
      <c r="Q116" s="1">
        <f>'[1]Electricity and CHPs_IN'!AA$23/SUM('[1]Electricity and CHPs_IN'!AA$22:AA$23)*Q84</f>
        <v>2.3494440201091188E-3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7.8759797352966838E-7</v>
      </c>
      <c r="M117" s="1">
        <f>'[1]Electricity and CHPs_IN'!W$23/SUM('[1]Electricity and CHPs_IN'!W$22:W$23)*M85</f>
        <v>5.574875648555502E-5</v>
      </c>
      <c r="N117" s="1">
        <f>'[1]Electricity and CHPs_IN'!X$23/SUM('[1]Electricity and CHPs_IN'!X$22:X$23)*N85</f>
        <v>8.1114554744425461E-3</v>
      </c>
      <c r="O117" s="1">
        <f>'[1]Electricity and CHPs_IN'!Y$23/SUM('[1]Electricity and CHPs_IN'!Y$22:Y$23)*O85</f>
        <v>1.2164798623168755E-2</v>
      </c>
      <c r="P117" s="1">
        <f>'[1]Electricity and CHPs_IN'!Z$23/SUM('[1]Electricity and CHPs_IN'!Z$22:Z$23)*P85</f>
        <v>1.2096926657864885E-2</v>
      </c>
      <c r="Q117" s="1">
        <f>'[1]Electricity and CHPs_IN'!AA$23/SUM('[1]Electricity and CHPs_IN'!AA$22:AA$23)*Q85</f>
        <v>1.350182963370977E-2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2.5275950837420055E-2</v>
      </c>
      <c r="G118" s="1">
        <f>'[1]Electricity and CHPs_IN'!Q$23/SUM('[1]Electricity and CHPs_IN'!Q$22:Q$23)*G86</f>
        <v>7.5099797856623738E-6</v>
      </c>
      <c r="H118" s="1">
        <f>'[1]Electricity and CHPs_IN'!R$23/SUM('[1]Electricity and CHPs_IN'!R$22:R$23)*H86</f>
        <v>9.2101358092568813E-5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1.7532126375528041E-2</v>
      </c>
      <c r="G120" s="1">
        <f>'[1]Electricity and CHPs_IN'!Q$23/SUM('[1]Electricity and CHPs_IN'!Q$22:Q$23)*G88</f>
        <v>1.2453149504064389E-2</v>
      </c>
      <c r="H120" s="1">
        <f>'[1]Electricity and CHPs_IN'!R$23/SUM('[1]Electricity and CHPs_IN'!R$22:R$23)*H88</f>
        <v>4.3858841750277567E-3</v>
      </c>
      <c r="I120" s="1">
        <f>'[1]Electricity and CHPs_IN'!S$23/SUM('[1]Electricity and CHPs_IN'!S$22:S$23)*I88</f>
        <v>5.2847717148770601E-3</v>
      </c>
      <c r="J120" s="1">
        <f>'[1]Electricity and CHPs_IN'!T$23/SUM('[1]Electricity and CHPs_IN'!T$22:T$23)*J88</f>
        <v>3.0257801268000787E-3</v>
      </c>
      <c r="K120" s="1">
        <f>'[1]Electricity and CHPs_IN'!U$23/SUM('[1]Electricity and CHPs_IN'!U$22:U$23)*K88</f>
        <v>4.9856413868376019E-2</v>
      </c>
      <c r="L120" s="1">
        <f>'[1]Electricity and CHPs_IN'!V$23/SUM('[1]Electricity and CHPs_IN'!V$22:V$23)*L88</f>
        <v>9.7574215639780387E-2</v>
      </c>
      <c r="M120" s="1">
        <f>'[1]Electricity and CHPs_IN'!W$23/SUM('[1]Electricity and CHPs_IN'!W$22:W$23)*M88</f>
        <v>0.24367297811882632</v>
      </c>
      <c r="N120" s="1">
        <f>'[1]Electricity and CHPs_IN'!X$23/SUM('[1]Electricity and CHPs_IN'!X$22:X$23)*N88</f>
        <v>0.29490374003971281</v>
      </c>
      <c r="O120" s="1">
        <f>'[1]Electricity and CHPs_IN'!Y$23/SUM('[1]Electricity and CHPs_IN'!Y$22:Y$23)*O88</f>
        <v>0.2933718635392138</v>
      </c>
      <c r="P120" s="1">
        <f>'[1]Electricity and CHPs_IN'!Z$23/SUM('[1]Electricity and CHPs_IN'!Z$22:Z$23)*P88</f>
        <v>0.42120046054906923</v>
      </c>
      <c r="Q120" s="1">
        <f>'[1]Electricity and CHPs_IN'!AA$23/SUM('[1]Electricity and CHPs_IN'!AA$22:AA$23)*Q88</f>
        <v>0.42105400445163227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7.6416286618686814E-5</v>
      </c>
      <c r="L121" s="1">
        <f>'[1]Electricity and CHPs_IN'!V$23/SUM('[1]Electricity and CHPs_IN'!V$22:V$23)*L89</f>
        <v>5.6413590747167966E-2</v>
      </c>
      <c r="M121" s="1">
        <f>'[1]Electricity and CHPs_IN'!W$23/SUM('[1]Electricity and CHPs_IN'!W$22:W$23)*M89</f>
        <v>0.1408947396544373</v>
      </c>
      <c r="N121" s="1">
        <f>'[1]Electricity and CHPs_IN'!X$23/SUM('[1]Electricity and CHPs_IN'!X$22:X$23)*N89</f>
        <v>0.1705129406881222</v>
      </c>
      <c r="O121" s="1">
        <f>'[1]Electricity and CHPs_IN'!Y$23/SUM('[1]Electricity and CHPs_IN'!Y$22:Y$23)*O89</f>
        <v>0.1696330889929864</v>
      </c>
      <c r="P121" s="1">
        <f>'[1]Electricity and CHPs_IN'!Z$23/SUM('[1]Electricity and CHPs_IN'!Z$22:Z$23)*P89</f>
        <v>0.24354053722798941</v>
      </c>
      <c r="Q121" s="1">
        <f>'[1]Electricity and CHPs_IN'!AA$23/SUM('[1]Electricity and CHPs_IN'!AA$22:AA$23)*Q89</f>
        <v>0.24345434119488185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4.1385371355639765E-6</v>
      </c>
      <c r="J122" s="1">
        <f>'[1]Electricity and CHPs_IN'!T$23/SUM('[1]Electricity and CHPs_IN'!T$22:T$23)*J90</f>
        <v>6.2100068949045851E-6</v>
      </c>
      <c r="K122" s="1">
        <f>'[1]Electricity and CHPs_IN'!U$23/SUM('[1]Electricity and CHPs_IN'!U$22:U$23)*K90</f>
        <v>2.8159893310233659E-4</v>
      </c>
      <c r="L122" s="1">
        <f>'[1]Electricity and CHPs_IN'!V$23/SUM('[1]Electricity and CHPs_IN'!V$22:V$23)*L90</f>
        <v>7.5875286421804361E-4</v>
      </c>
      <c r="M122" s="1">
        <f>'[1]Electricity and CHPs_IN'!W$23/SUM('[1]Electricity and CHPs_IN'!W$22:W$23)*M90</f>
        <v>4.7531253969427346E-4</v>
      </c>
      <c r="N122" s="1">
        <f>'[1]Electricity and CHPs_IN'!X$23/SUM('[1]Electricity and CHPs_IN'!X$22:X$23)*N90</f>
        <v>1.1665597735206245E-3</v>
      </c>
      <c r="O122" s="1">
        <f>'[1]Electricity and CHPs_IN'!Y$23/SUM('[1]Electricity and CHPs_IN'!Y$22:Y$23)*O90</f>
        <v>8.3664660078699407E-4</v>
      </c>
      <c r="P122" s="1">
        <f>'[1]Electricity and CHPs_IN'!Z$23/SUM('[1]Electricity and CHPs_IN'!Z$22:Z$23)*P90</f>
        <v>8.0473152899090538E-4</v>
      </c>
      <c r="Q122" s="1">
        <f>'[1]Electricity and CHPs_IN'!AA$23/SUM('[1]Electricity and CHPs_IN'!AA$22:AA$23)*Q90</f>
        <v>7.5855947418102909E-4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3.6064518421364915E-4</v>
      </c>
      <c r="G123" s="1">
        <f>'[1]Electricity and CHPs_IN'!Q$23/SUM('[1]Electricity and CHPs_IN'!Q$22:Q$23)*G91</f>
        <v>9.6206447576158353E-5</v>
      </c>
      <c r="H123" s="1">
        <f>'[1]Electricity and CHPs_IN'!R$23/SUM('[1]Electricity and CHPs_IN'!R$22:R$23)*H91</f>
        <v>5.7991470649363937E-4</v>
      </c>
      <c r="I123" s="1">
        <f>'[1]Electricity and CHPs_IN'!S$23/SUM('[1]Electricity and CHPs_IN'!S$22:S$23)*I91</f>
        <v>8.8235897105928685E-5</v>
      </c>
      <c r="J123" s="1">
        <f>'[1]Electricity and CHPs_IN'!T$23/SUM('[1]Electricity and CHPs_IN'!T$22:T$23)*J91</f>
        <v>9.7014032763033893E-5</v>
      </c>
      <c r="K123" s="1">
        <f>'[1]Electricity and CHPs_IN'!U$23/SUM('[1]Electricity and CHPs_IN'!U$22:U$23)*K91</f>
        <v>1.8136063605608742E-4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1.6324682576582424E-3</v>
      </c>
      <c r="O123" s="1">
        <f>'[1]Electricity and CHPs_IN'!Y$23/SUM('[1]Electricity and CHPs_IN'!Y$22:Y$23)*O91</f>
        <v>2.8571118459212075E-3</v>
      </c>
      <c r="P123" s="1">
        <f>'[1]Electricity and CHPs_IN'!Z$23/SUM('[1]Electricity and CHPs_IN'!Z$22:Z$23)*P91</f>
        <v>3.9817484722010727E-3</v>
      </c>
      <c r="Q123" s="1">
        <f>'[1]Electricity and CHPs_IN'!AA$23/SUM('[1]Electricity and CHPs_IN'!AA$22:AA$23)*Q91</f>
        <v>4.4860541565642899E-3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6.4680689365691289E-4</v>
      </c>
      <c r="O124" s="1">
        <f>'[1]Electricity and CHPs_IN'!Y$23/SUM('[1]Electricity and CHPs_IN'!Y$22:Y$23)*O92</f>
        <v>1.1838842162829981E-3</v>
      </c>
      <c r="P124" s="1">
        <f>'[1]Electricity and CHPs_IN'!Z$23/SUM('[1]Electricity and CHPs_IN'!Z$22:Z$23)*P92</f>
        <v>1.1886297626765437E-3</v>
      </c>
      <c r="Q124" s="1">
        <f>'[1]Electricity and CHPs_IN'!AA$23/SUM('[1]Electricity and CHPs_IN'!AA$22:AA$23)*Q92</f>
        <v>2.1708733375147022E-3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7.2636453527956119E-4</v>
      </c>
      <c r="G125" s="1">
        <f>'[1]Electricity and CHPs_IN'!Q$23/SUM('[1]Electricity and CHPs_IN'!Q$22:Q$23)*G93</f>
        <v>2.3182068264939524E-3</v>
      </c>
      <c r="H125" s="1">
        <f>'[1]Electricity and CHPs_IN'!R$23/SUM('[1]Electricity and CHPs_IN'!R$22:R$23)*H93</f>
        <v>1.8720800913198648E-2</v>
      </c>
      <c r="I125" s="1">
        <f>'[1]Electricity and CHPs_IN'!S$23/SUM('[1]Electricity and CHPs_IN'!S$22:S$23)*I93</f>
        <v>3.583392624430453E-3</v>
      </c>
      <c r="J125" s="1">
        <f>'[1]Electricity and CHPs_IN'!T$23/SUM('[1]Electricity and CHPs_IN'!T$22:T$23)*J93</f>
        <v>3.8003582327387733E-3</v>
      </c>
      <c r="K125" s="1">
        <f>'[1]Electricity and CHPs_IN'!U$23/SUM('[1]Electricity and CHPs_IN'!U$22:U$23)*K93</f>
        <v>8.1404551940178309E-3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9.6734263097287534E-4</v>
      </c>
      <c r="O125" s="1">
        <f>'[1]Electricity and CHPs_IN'!Y$23/SUM('[1]Electricity and CHPs_IN'!Y$22:Y$23)*O93</f>
        <v>4.696558379531977E-3</v>
      </c>
      <c r="P125" s="1">
        <f>'[1]Electricity and CHPs_IN'!Z$23/SUM('[1]Electricity and CHPs_IN'!Z$22:Z$23)*P93</f>
        <v>2.9038218141264642E-3</v>
      </c>
      <c r="Q125" s="1">
        <f>'[1]Electricity and CHPs_IN'!AA$23/SUM('[1]Electricity and CHPs_IN'!AA$22:AA$23)*Q93</f>
        <v>4.4221662966183834E-3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1.1472438198224183E-3</v>
      </c>
      <c r="O126" s="1">
        <f>'[1]Electricity and CHPs_IN'!Y$23/SUM('[1]Electricity and CHPs_IN'!Y$22:Y$23)*O94</f>
        <v>2.623493321733564E-3</v>
      </c>
      <c r="P126" s="1">
        <f>'[1]Electricity and CHPs_IN'!Z$23/SUM('[1]Electricity and CHPs_IN'!Z$22:Z$23)*P94</f>
        <v>2.1008399335399326E-3</v>
      </c>
      <c r="Q126" s="1">
        <f>'[1]Electricity and CHPs_IN'!AA$23/SUM('[1]Electricity and CHPs_IN'!AA$22:AA$23)*Q94</f>
        <v>4.1140308807325098E-3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0.95936507404183247</v>
      </c>
      <c r="G127" s="1">
        <f t="shared" ref="G127:Q127" si="132">G95</f>
        <v>1.1059509070722671</v>
      </c>
      <c r="H127" s="1">
        <f t="shared" si="132"/>
        <v>1.1061679855205033</v>
      </c>
      <c r="I127" s="1">
        <f t="shared" si="132"/>
        <v>1.1061684448682672</v>
      </c>
      <c r="J127" s="1">
        <f t="shared" si="132"/>
        <v>1.1062009963827424</v>
      </c>
      <c r="K127" s="1">
        <f t="shared" si="132"/>
        <v>1.7073101511090856</v>
      </c>
      <c r="L127" s="1">
        <f t="shared" si="132"/>
        <v>1.7073100691230496</v>
      </c>
      <c r="M127" s="1">
        <f t="shared" si="132"/>
        <v>2.4742942264345618</v>
      </c>
      <c r="N127" s="1">
        <f t="shared" si="132"/>
        <v>3.7718787441836104</v>
      </c>
      <c r="O127" s="1">
        <f t="shared" si="132"/>
        <v>4.3099345194978183</v>
      </c>
      <c r="P127" s="1">
        <f t="shared" si="132"/>
        <v>5.2089916828042151</v>
      </c>
      <c r="Q127" s="1">
        <f t="shared" si="132"/>
        <v>5.4100558184953425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1.5554750183047679E-2</v>
      </c>
      <c r="G128" s="1">
        <f>'[1]Electricity and CHPs_IN'!Q$23/SUM('[1]Electricity and CHPs_IN'!Q$22:Q$23)*G96</f>
        <v>2.7715556985279267E-2</v>
      </c>
      <c r="H128" s="1">
        <f>'[1]Electricity and CHPs_IN'!R$23/SUM('[1]Electricity and CHPs_IN'!R$22:R$23)*H96</f>
        <v>6.5935069069092175E-2</v>
      </c>
      <c r="I128" s="1">
        <f>'[1]Electricity and CHPs_IN'!S$23/SUM('[1]Electricity and CHPs_IN'!S$22:S$23)*I96</f>
        <v>2.2871136915742239E-2</v>
      </c>
      <c r="J128" s="1">
        <f>'[1]Electricity and CHPs_IN'!T$23/SUM('[1]Electricity and CHPs_IN'!T$22:T$23)*J96</f>
        <v>2.5439486170064415E-2</v>
      </c>
      <c r="K128" s="1">
        <f>'[1]Electricity and CHPs_IN'!U$23/SUM('[1]Electricity and CHPs_IN'!U$22:U$23)*K96</f>
        <v>7.3266628428504815E-2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1.2127581524624955E-3</v>
      </c>
      <c r="O128" s="1">
        <f>'[1]Electricity and CHPs_IN'!Y$23/SUM('[1]Electricity and CHPs_IN'!Y$22:Y$23)*O96</f>
        <v>1.4577170644739623E-3</v>
      </c>
      <c r="P128" s="1">
        <f>'[1]Electricity and CHPs_IN'!Z$23/SUM('[1]Electricity and CHPs_IN'!Z$22:Z$23)*P96</f>
        <v>1.0136781240499264E-3</v>
      </c>
      <c r="Q128" s="1">
        <f>'[1]Electricity and CHPs_IN'!AA$23/SUM('[1]Electricity and CHPs_IN'!AA$22:AA$23)*Q96</f>
        <v>1.9393934088587936E-3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5.615826800173362E-4</v>
      </c>
      <c r="O129" s="1">
        <f>'[1]Electricity and CHPs_IN'!Y$23/SUM('[1]Electricity and CHPs_IN'!Y$22:Y$23)*O97</f>
        <v>1.0384295803176808E-3</v>
      </c>
      <c r="P129" s="1">
        <f>'[1]Electricity and CHPs_IN'!Z$23/SUM('[1]Electricity and CHPs_IN'!Z$22:Z$23)*P97</f>
        <v>8.4257467103460084E-4</v>
      </c>
      <c r="Q129" s="1">
        <f>'[1]Electricity and CHPs_IN'!AA$23/SUM('[1]Electricity and CHPs_IN'!AA$22:AA$23)*Q97</f>
        <v>1.7768600059521497E-3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8.2845901139459137</v>
      </c>
      <c r="G130" s="1">
        <f t="shared" ref="G130:Q130" si="133">SUM(G131:G136)</f>
        <v>8.9572259272824084</v>
      </c>
      <c r="H130" s="1">
        <f t="shared" si="133"/>
        <v>9.2546223898143349</v>
      </c>
      <c r="I130" s="1">
        <f t="shared" si="133"/>
        <v>9.1596791230419097</v>
      </c>
      <c r="J130" s="1">
        <f t="shared" si="133"/>
        <v>9.2390789842008889</v>
      </c>
      <c r="K130" s="1">
        <f t="shared" si="133"/>
        <v>9.4563042953331333</v>
      </c>
      <c r="L130" s="1">
        <f t="shared" si="133"/>
        <v>10.638339240171911</v>
      </c>
      <c r="M130" s="1">
        <f t="shared" si="133"/>
        <v>11.101562323310121</v>
      </c>
      <c r="N130" s="1">
        <f t="shared" si="133"/>
        <v>11.11079641843401</v>
      </c>
      <c r="O130" s="1">
        <f t="shared" si="133"/>
        <v>11.11416446379204</v>
      </c>
      <c r="P130" s="1">
        <f t="shared" si="133"/>
        <v>11.11749499276565</v>
      </c>
      <c r="Q130" s="1">
        <f t="shared" si="133"/>
        <v>11.120841906358653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6.5070002378959453</v>
      </c>
      <c r="G131" s="1">
        <f>'[1]Electricity and CHPs'!C19</f>
        <v>7.3027683884206356</v>
      </c>
      <c r="H131" s="1">
        <f>'[1]Electricity and CHPs'!D19</f>
        <v>7.4884365465813421</v>
      </c>
      <c r="I131" s="1">
        <f>'[1]Electricity and CHPs'!E19</f>
        <v>7.3981386354178014</v>
      </c>
      <c r="J131" s="1">
        <f>'[1]Electricity and CHPs'!F19</f>
        <v>7.4918604657718495</v>
      </c>
      <c r="K131" s="1">
        <f>'[1]Electricity and CHPs'!G19</f>
        <v>5.5045283959846971</v>
      </c>
      <c r="L131" s="1">
        <f>'[1]Electricity and CHPs'!H19</f>
        <v>4.4767071800614113</v>
      </c>
      <c r="M131" s="1">
        <f>'[1]Electricity and CHPs'!I19</f>
        <v>4.6534310470752942</v>
      </c>
      <c r="N131" s="1">
        <f>'[1]Electricity and CHPs'!J19</f>
        <v>4.6534303668185055</v>
      </c>
      <c r="O131" s="1">
        <f>'[1]Electricity and CHPs'!K19</f>
        <v>4.6534309985747777</v>
      </c>
      <c r="P131" s="1">
        <f>'[1]Electricity and CHPs'!L19</f>
        <v>4.6534304215292668</v>
      </c>
      <c r="Q131" s="1">
        <f>'[1]Electricity and CHPs'!M19</f>
        <v>4.6534306055410273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2.2044262790574614</v>
      </c>
      <c r="L132" s="1">
        <f>'[1]Electricity and CHPs'!H20</f>
        <v>4.2715844108797576</v>
      </c>
      <c r="M132" s="1">
        <f>'[1]Electricity and CHPs'!I20</f>
        <v>4.4441162837805051</v>
      </c>
      <c r="N132" s="1">
        <f>'[1]Electricity and CHPs'!J20</f>
        <v>4.4441163465312359</v>
      </c>
      <c r="O132" s="1">
        <f>'[1]Electricity and CHPs'!K20</f>
        <v>4.4441160928217585</v>
      </c>
      <c r="P132" s="1">
        <f>'[1]Electricity and CHPs'!L20</f>
        <v>4.4441157915913756</v>
      </c>
      <c r="Q132" s="1">
        <f>'[1]Electricity and CHPs'!M20</f>
        <v>4.4441160600274365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1.5475483889728481</v>
      </c>
      <c r="G133" s="1">
        <f>'[1]Electricity and CHPs'!C26</f>
        <v>1.4243000349263109</v>
      </c>
      <c r="H133" s="1">
        <f>'[1]Electricity and CHPs'!D26</f>
        <v>1.4294799720540772</v>
      </c>
      <c r="I133" s="1">
        <f>'[1]Electricity and CHPs'!E26</f>
        <v>1.4285950707372885</v>
      </c>
      <c r="J133" s="1">
        <f>'[1]Electricity and CHPs'!F26</f>
        <v>1.4180333449373252</v>
      </c>
      <c r="K133" s="1">
        <f>'[1]Electricity and CHPs'!G26</f>
        <v>1.1143367150139487</v>
      </c>
      <c r="L133" s="1">
        <f>'[1]Electricity and CHPs'!H26</f>
        <v>0.62594005135393638</v>
      </c>
      <c r="M133" s="1">
        <f>'[1]Electricity and CHPs'!I26</f>
        <v>0.69933091527201896</v>
      </c>
      <c r="N133" s="1">
        <f>'[1]Electricity and CHPs'!J26</f>
        <v>0.70857171079677539</v>
      </c>
      <c r="O133" s="1">
        <f>'[1]Electricity and CHPs'!K26</f>
        <v>0.71191750119700492</v>
      </c>
      <c r="P133" s="1">
        <f>'[1]Electricity and CHPs'!L26</f>
        <v>0.71525543422611049</v>
      </c>
      <c r="Q133" s="1">
        <f>'[1]Electricity and CHPs'!M26</f>
        <v>0.71858190441609215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0.30728723725199525</v>
      </c>
      <c r="L134" s="1">
        <f>'[1]Electricity and CHPs'!H27</f>
        <v>0.69932237874517988</v>
      </c>
      <c r="M134" s="1">
        <f>'[1]Electricity and CHPs'!I27</f>
        <v>0.71175170573824809</v>
      </c>
      <c r="N134" s="1">
        <f>'[1]Electricity and CHPs'!J27</f>
        <v>0.71175168570866876</v>
      </c>
      <c r="O134" s="1">
        <f>'[1]Electricity and CHPs'!K27</f>
        <v>0.71175171271502446</v>
      </c>
      <c r="P134" s="1">
        <f>'[1]Electricity and CHPs'!L27</f>
        <v>0.71175162687356219</v>
      </c>
      <c r="Q134" s="1">
        <f>'[1]Electricity and CHPs'!M27</f>
        <v>0.71175170508411212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0.2300414870771208</v>
      </c>
      <c r="G135" s="1">
        <f>'[1]Electricity and CHPs'!C44</f>
        <v>0.23015750393546158</v>
      </c>
      <c r="H135" s="1">
        <f>'[1]Electricity and CHPs'!D44</f>
        <v>0.33670587117891554</v>
      </c>
      <c r="I135" s="1">
        <f>'[1]Electricity and CHPs'!E44</f>
        <v>0.33294541688682</v>
      </c>
      <c r="J135" s="1">
        <f>'[1]Electricity and CHPs'!F44</f>
        <v>0.32918517349171339</v>
      </c>
      <c r="K135" s="1">
        <f>'[1]Electricity and CHPs'!G44</f>
        <v>0.30952798329561043</v>
      </c>
      <c r="L135" s="1">
        <f>'[1]Electricity and CHPs'!H44</f>
        <v>1.8438659575948922E-4</v>
      </c>
      <c r="M135" s="1">
        <f>'[1]Electricity and CHPs'!I44</f>
        <v>9.0003273350239279E-5</v>
      </c>
      <c r="N135" s="1">
        <f>'[1]Electricity and CHPs'!J44</f>
        <v>8.0869781707019279E-5</v>
      </c>
      <c r="O135" s="1">
        <f>'[1]Electricity and CHPs'!K44</f>
        <v>5.9246836438656695E-5</v>
      </c>
      <c r="P135" s="1">
        <f>'[1]Electricity and CHPs'!L44</f>
        <v>9.3303520063948541E-5</v>
      </c>
      <c r="Q135" s="1">
        <f>'[1]Electricity and CHPs'!M44</f>
        <v>4.1034891059683715E-5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1.6197684729420087E-2</v>
      </c>
      <c r="L136" s="1">
        <f>'[1]Electricity and CHPs'!H45</f>
        <v>0.5646008325358689</v>
      </c>
      <c r="M136" s="1">
        <f>'[1]Electricity and CHPs'!I45</f>
        <v>0.59284236817070357</v>
      </c>
      <c r="N136" s="1">
        <f>'[1]Electricity and CHPs'!J45</f>
        <v>0.59284543879711737</v>
      </c>
      <c r="O136" s="1">
        <f>'[1]Electricity and CHPs'!K45</f>
        <v>0.59288891164703494</v>
      </c>
      <c r="P136" s="1">
        <f>'[1]Electricity and CHPs'!L45</f>
        <v>0.5928484150252703</v>
      </c>
      <c r="Q136" s="1">
        <f>'[1]Electricity and CHPs'!M45</f>
        <v>0.59292059639892447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4.0272743134343969</v>
      </c>
      <c r="G137" s="1">
        <f t="shared" ref="G137:K137" si="135">SUM(G138:G141)</f>
        <v>4.363534211673473</v>
      </c>
      <c r="H137" s="1">
        <f t="shared" si="135"/>
        <v>4.4589582593177095</v>
      </c>
      <c r="I137" s="1">
        <f t="shared" si="135"/>
        <v>4.4133668530775454</v>
      </c>
      <c r="J137" s="1">
        <f t="shared" si="135"/>
        <v>4.4549469053545874</v>
      </c>
      <c r="K137" s="1">
        <f t="shared" si="135"/>
        <v>4.5652893136540511</v>
      </c>
      <c r="L137" s="1">
        <f t="shared" ref="L137:O137" si="136">SUM(L138:L141)</f>
        <v>5.0367770105201419</v>
      </c>
      <c r="M137" s="1">
        <f t="shared" si="136"/>
        <v>5.2543149759330339</v>
      </c>
      <c r="N137" s="1">
        <f t="shared" si="136"/>
        <v>5.2589350549275924</v>
      </c>
      <c r="O137" s="1">
        <f t="shared" si="136"/>
        <v>5.2606081526542825</v>
      </c>
      <c r="P137" s="1">
        <f>SUM(P138:P141)</f>
        <v>5.2622766371101575</v>
      </c>
      <c r="Q137" s="1">
        <f>SUM(Q138:Q141)</f>
        <v>5.263940137534334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3.2535001189479731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3.6513841942103178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3.7442182732906706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3.6990693177089007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3.7459302328859252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2.7522641979923486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2.2383535900307057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2.3267155235376471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2.3267151834092528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2.3267154992873889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2.3267152107646334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2.3267153027705136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1.1022131395287307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2.1357922054398788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2.2220581418902525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2.2220581732656179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2.2220580464108792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2.2220578957956878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2.2220580300137183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0.77377419448642415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0.71215001746315543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0.71473998602703859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0.71429753536864438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0.70901667246866262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0.55716835750697435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0.31297002567696819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0.34966545763600948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0.35428585539838764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0.35595875059850246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0.35762771711305524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0.35929095220804608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0.15364361862599762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0.34966118937258994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0.35587585286912404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0.35587584285433438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0.35587585635751223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0.3558758134367811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0.35587585254205606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4.2573158005115168</v>
      </c>
      <c r="G144" s="1">
        <f t="shared" ref="G144:K144" si="137">SUM(G145:G150)</f>
        <v>4.5936917156089345</v>
      </c>
      <c r="H144" s="1">
        <f t="shared" si="137"/>
        <v>4.7956641304966263</v>
      </c>
      <c r="I144" s="1">
        <f t="shared" si="137"/>
        <v>4.7463122699643643</v>
      </c>
      <c r="J144" s="1">
        <f t="shared" si="137"/>
        <v>4.7841320788463007</v>
      </c>
      <c r="K144" s="1">
        <f t="shared" si="137"/>
        <v>4.8910149816790813</v>
      </c>
      <c r="L144" s="1">
        <f t="shared" ref="L144:O144" si="138">SUM(L145:L150)</f>
        <v>5.6015622296517709</v>
      </c>
      <c r="M144" s="1">
        <f t="shared" si="138"/>
        <v>5.8472473473770883</v>
      </c>
      <c r="N144" s="1">
        <f t="shared" si="138"/>
        <v>5.8518613635064165</v>
      </c>
      <c r="O144" s="1">
        <f t="shared" si="138"/>
        <v>5.8535563111377558</v>
      </c>
      <c r="P144" s="1">
        <f>SUM(P145:P150)</f>
        <v>5.8552183556554915</v>
      </c>
      <c r="Q144" s="1">
        <f>SUM(Q145:Q150)</f>
        <v>5.8569017688243177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3.2535001189479722</v>
      </c>
      <c r="G145" s="1">
        <f t="shared" ref="G145:K145" si="139">G131-G138</f>
        <v>3.6513841942103178</v>
      </c>
      <c r="H145" s="1">
        <f t="shared" si="139"/>
        <v>3.7442182732906715</v>
      </c>
      <c r="I145" s="1">
        <f t="shared" si="139"/>
        <v>3.6990693177089007</v>
      </c>
      <c r="J145" s="1">
        <f t="shared" si="139"/>
        <v>3.7459302328859243</v>
      </c>
      <c r="K145" s="1">
        <f t="shared" si="139"/>
        <v>2.7522641979923486</v>
      </c>
      <c r="L145" s="1">
        <f t="shared" ref="L145:O145" si="140">L131-L138</f>
        <v>2.2383535900307057</v>
      </c>
      <c r="M145" s="1">
        <f t="shared" si="140"/>
        <v>2.3267155235376471</v>
      </c>
      <c r="N145" s="1">
        <f t="shared" si="140"/>
        <v>2.3267151834092528</v>
      </c>
      <c r="O145" s="1">
        <f t="shared" si="140"/>
        <v>2.3267154992873889</v>
      </c>
      <c r="P145" s="1">
        <f t="shared" ref="P145:Q150" si="141">P131-P138</f>
        <v>2.3267152107646334</v>
      </c>
      <c r="Q145" s="1">
        <f t="shared" si="141"/>
        <v>2.3267153027705136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1.1022131395287307</v>
      </c>
      <c r="L146" s="1">
        <f t="shared" ref="L146:O146" si="143">L132-L139</f>
        <v>2.1357922054398788</v>
      </c>
      <c r="M146" s="1">
        <f t="shared" si="143"/>
        <v>2.2220581418902525</v>
      </c>
      <c r="N146" s="1">
        <f t="shared" si="143"/>
        <v>2.2220581732656179</v>
      </c>
      <c r="O146" s="1">
        <f t="shared" si="143"/>
        <v>2.2220580464108792</v>
      </c>
      <c r="P146" s="1">
        <f t="shared" si="141"/>
        <v>2.2220578957956878</v>
      </c>
      <c r="Q146" s="1">
        <f t="shared" si="141"/>
        <v>2.2220580300137183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0.77377419448642393</v>
      </c>
      <c r="G147" s="1">
        <f t="shared" si="144"/>
        <v>0.71215001746315543</v>
      </c>
      <c r="H147" s="1">
        <f t="shared" si="144"/>
        <v>0.71473998602703859</v>
      </c>
      <c r="I147" s="1">
        <f t="shared" si="144"/>
        <v>0.71429753536864415</v>
      </c>
      <c r="J147" s="1">
        <f t="shared" si="144"/>
        <v>0.70901667246866262</v>
      </c>
      <c r="K147" s="1">
        <f t="shared" si="144"/>
        <v>0.55716835750697435</v>
      </c>
      <c r="L147" s="1">
        <f t="shared" ref="L147:O147" si="145">L133-L140</f>
        <v>0.31297002567696819</v>
      </c>
      <c r="M147" s="1">
        <f t="shared" si="145"/>
        <v>0.34966545763600948</v>
      </c>
      <c r="N147" s="1">
        <f t="shared" si="145"/>
        <v>0.35428585539838775</v>
      </c>
      <c r="O147" s="1">
        <f t="shared" si="145"/>
        <v>0.35595875059850246</v>
      </c>
      <c r="P147" s="1">
        <f t="shared" si="141"/>
        <v>0.35762771711305524</v>
      </c>
      <c r="Q147" s="1">
        <f t="shared" si="141"/>
        <v>0.35929095220804608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0.15364361862599762</v>
      </c>
      <c r="L148" s="1">
        <f t="shared" ref="L148:O148" si="147">L134-L141</f>
        <v>0.34966118937258994</v>
      </c>
      <c r="M148" s="1">
        <f t="shared" si="147"/>
        <v>0.35587585286912404</v>
      </c>
      <c r="N148" s="1">
        <f t="shared" si="147"/>
        <v>0.35587584285433438</v>
      </c>
      <c r="O148" s="1">
        <f t="shared" si="147"/>
        <v>0.35587585635751223</v>
      </c>
      <c r="P148" s="1">
        <f t="shared" si="141"/>
        <v>0.3558758134367811</v>
      </c>
      <c r="Q148" s="1">
        <f t="shared" si="141"/>
        <v>0.35587585254205606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0.2300414870771208</v>
      </c>
      <c r="G149" s="1">
        <f t="shared" si="148"/>
        <v>0.23015750393546158</v>
      </c>
      <c r="H149" s="1">
        <f t="shared" si="148"/>
        <v>0.33670587117891554</v>
      </c>
      <c r="I149" s="1">
        <f t="shared" si="148"/>
        <v>0.33294541688682</v>
      </c>
      <c r="J149" s="1">
        <f t="shared" si="148"/>
        <v>0.32918517349171339</v>
      </c>
      <c r="K149" s="1">
        <f t="shared" si="148"/>
        <v>0.30952798329561043</v>
      </c>
      <c r="L149" s="1">
        <f t="shared" ref="L149:O149" si="149">L135-L142</f>
        <v>1.8438659575948922E-4</v>
      </c>
      <c r="M149" s="1">
        <f t="shared" si="149"/>
        <v>9.0003273350239279E-5</v>
      </c>
      <c r="N149" s="1">
        <f t="shared" si="149"/>
        <v>8.0869781707019279E-5</v>
      </c>
      <c r="O149" s="1">
        <f t="shared" si="149"/>
        <v>5.9246836438656695E-5</v>
      </c>
      <c r="P149" s="1">
        <f t="shared" si="141"/>
        <v>9.3303520063948541E-5</v>
      </c>
      <c r="Q149" s="1">
        <f t="shared" si="141"/>
        <v>4.1034891059683715E-5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1.6197684729420087E-2</v>
      </c>
      <c r="L150" s="1">
        <f t="shared" ref="L150:O150" si="154">L136-L143</f>
        <v>0.5646008325358689</v>
      </c>
      <c r="M150" s="1">
        <f t="shared" si="154"/>
        <v>0.59284236817070357</v>
      </c>
      <c r="N150" s="1">
        <f t="shared" si="154"/>
        <v>0.59284543879711737</v>
      </c>
      <c r="O150" s="1">
        <f t="shared" si="154"/>
        <v>0.59288891164703494</v>
      </c>
      <c r="P150" s="1">
        <f t="shared" si="141"/>
        <v>0.5928484150252703</v>
      </c>
      <c r="Q150" s="1">
        <f t="shared" si="141"/>
        <v>0.59292059639892447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0.3616599612495664</v>
      </c>
      <c r="G151" s="1">
        <f t="shared" ref="G151:K151" si="155">SUM(G152:G158)</f>
        <v>0.3616584585723816</v>
      </c>
      <c r="H151" s="1">
        <f t="shared" si="155"/>
        <v>1.1469200238484889</v>
      </c>
      <c r="I151" s="1">
        <f t="shared" si="155"/>
        <v>1.6032642999429358</v>
      </c>
      <c r="J151" s="1">
        <f t="shared" si="155"/>
        <v>1.6032655354756065</v>
      </c>
      <c r="K151" s="1">
        <f t="shared" si="155"/>
        <v>4.1235657723720847</v>
      </c>
      <c r="L151" s="1">
        <f t="shared" ref="L151:O151" si="156">SUM(L152:L158)</f>
        <v>5.2145328183626871</v>
      </c>
      <c r="M151" s="1">
        <f t="shared" si="156"/>
        <v>5.8867830308034499</v>
      </c>
      <c r="N151" s="1">
        <f t="shared" si="156"/>
        <v>5.8858407935847969</v>
      </c>
      <c r="O151" s="1">
        <f t="shared" si="156"/>
        <v>5.8867826901107687</v>
      </c>
      <c r="P151" s="1">
        <f>SUM(P152:P158)</f>
        <v>5.8679347435914311</v>
      </c>
      <c r="Q151" s="1">
        <f>SUM(Q152:Q158)</f>
        <v>5.886818974400744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0.1891906746307194</v>
      </c>
      <c r="G152" s="1">
        <f>'[1]Electricity and CHPs'!C25</f>
        <v>1.7849572758892211E-4</v>
      </c>
      <c r="H152" s="1">
        <f>'[1]Electricity and CHPs'!D25</f>
        <v>1.0155631684699063E-2</v>
      </c>
      <c r="I152" s="1">
        <f>'[1]Electricity and CHPs'!E25</f>
        <v>1.0471092828015769E-3</v>
      </c>
      <c r="J152" s="1">
        <f>'[1]Electricity and CHPs'!F25</f>
        <v>2.9070494443815958E-3</v>
      </c>
      <c r="K152" s="1">
        <f>'[1]Electricity and CHPs'!G25</f>
        <v>0.52582939610233492</v>
      </c>
      <c r="L152" s="1">
        <f>'[1]Electricity and CHPs'!H25</f>
        <v>0.48069842256775358</v>
      </c>
      <c r="M152" s="1">
        <f>'[1]Electricity and CHPs'!I25</f>
        <v>0.84736467458625297</v>
      </c>
      <c r="N152" s="1">
        <f>'[1]Electricity and CHPs'!J25</f>
        <v>0.96584494681359323</v>
      </c>
      <c r="O152" s="1">
        <f>'[1]Electricity and CHPs'!K25</f>
        <v>0.98569174516481306</v>
      </c>
      <c r="P152" s="1">
        <f>'[1]Electricity and CHPs'!L25</f>
        <v>0.98549332371909215</v>
      </c>
      <c r="Q152" s="1">
        <f>'[1]Electricity and CHPs'!M25</f>
        <v>0.98560224378628269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1.9427965426935405E-4</v>
      </c>
      <c r="L153" s="1">
        <f>'[1]Electricity and CHPs'!H31</f>
        <v>4.5016068943096454E-2</v>
      </c>
      <c r="M153" s="1">
        <f>'[1]Electricity and CHPs'!I31</f>
        <v>0.36301184189389457</v>
      </c>
      <c r="N153" s="1">
        <f>'[1]Electricity and CHPs'!J31</f>
        <v>0.41385187013429459</v>
      </c>
      <c r="O153" s="1">
        <f>'[1]Electricity and CHPs'!K31</f>
        <v>0.42220964671430006</v>
      </c>
      <c r="P153" s="1">
        <f>'[1]Electricity and CHPs'!L31</f>
        <v>0.42220248596113213</v>
      </c>
      <c r="Q153" s="1">
        <f>'[1]Electricity and CHPs'!M31</f>
        <v>0.4220075258566745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0.172469286618847</v>
      </c>
      <c r="G154" s="1">
        <f>'[1]Electricity and CHPs'!C42</f>
        <v>0.36147996284479267</v>
      </c>
      <c r="H154" s="1">
        <f>'[1]Electricity and CHPs'!D42</f>
        <v>1.1367643921637898</v>
      </c>
      <c r="I154" s="1">
        <f>'[1]Electricity and CHPs'!E42</f>
        <v>1.6006013078949912</v>
      </c>
      <c r="J154" s="1">
        <f>'[1]Electricity and CHPs'!F42</f>
        <v>1.5983854728160625</v>
      </c>
      <c r="K154" s="1">
        <f>'[1]Electricity and CHPs'!G42</f>
        <v>0.94807110266548189</v>
      </c>
      <c r="L154" s="1">
        <f>'[1]Electricity and CHPs'!H42</f>
        <v>0.86466544265804968</v>
      </c>
      <c r="M154" s="1">
        <f>'[1]Electricity and CHPs'!I42</f>
        <v>0.17733434054696368</v>
      </c>
      <c r="N154" s="1">
        <f>'[1]Electricity and CHPs'!J42</f>
        <v>1.9181049762139978E-2</v>
      </c>
      <c r="O154" s="1">
        <f>'[1]Electricity and CHPs'!K42</f>
        <v>9.6792350896715063E-4</v>
      </c>
      <c r="P154" s="1">
        <f>'[1]Electricity and CHPs'!L42</f>
        <v>8.009806052997569E-4</v>
      </c>
      <c r="Q154" s="1">
        <f>'[1]Electricity and CHPs'!M42</f>
        <v>1.1813251241371895E-3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2.5202908887235407</v>
      </c>
      <c r="L155" s="1">
        <f>'[1]Electricity and CHPs'!H43</f>
        <v>3.6112587378673009</v>
      </c>
      <c r="M155" s="1">
        <f>'[1]Electricity and CHPs'!I43</f>
        <v>4.2835067738549801</v>
      </c>
      <c r="N155" s="1">
        <f>'[1]Electricity and CHPs'!J43</f>
        <v>4.2825689192512293</v>
      </c>
      <c r="O155" s="1">
        <f>'[1]Electricity and CHPs'!K43</f>
        <v>4.2835090236067215</v>
      </c>
      <c r="P155" s="1">
        <f>'[1]Electricity and CHPs'!L43</f>
        <v>4.2646633833012482</v>
      </c>
      <c r="Q155" s="1">
        <f>'[1]Electricity and CHPs'!M43</f>
        <v>4.28351084455399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4.2395524388359832E-4</v>
      </c>
      <c r="J156" s="1">
        <f>'[1]Electricity and CHPs'!F50</f>
        <v>6.6631474231917454E-4</v>
      </c>
      <c r="K156" s="1">
        <f>'[1]Electricity and CHPs'!G50</f>
        <v>3.0176753876418718E-3</v>
      </c>
      <c r="L156" s="1">
        <f>'[1]Electricity and CHPs'!H50</f>
        <v>4.4663913914645787E-3</v>
      </c>
      <c r="M156" s="1">
        <f>'[1]Electricity and CHPs'!I50</f>
        <v>5.8768476281146585E-3</v>
      </c>
      <c r="N156" s="1">
        <f>'[1]Electricity and CHPs'!J50</f>
        <v>3.8200184785311354E-3</v>
      </c>
      <c r="O156" s="1">
        <f>'[1]Electricity and CHPs'!K50</f>
        <v>2.5163108924329486E-3</v>
      </c>
      <c r="P156" s="1">
        <f>'[1]Electricity and CHPs'!L50</f>
        <v>3.3565016876123022E-3</v>
      </c>
      <c r="Q156" s="1">
        <f>'[1]Electricity and CHPs'!M50</f>
        <v>4.2550669176424707E-3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6.7128226344670818E-4</v>
      </c>
      <c r="J157" s="1">
        <f>'[1]Electricity and CHPs'!F53</f>
        <v>8.847684767518849E-4</v>
      </c>
      <c r="K157" s="1">
        <f>'[1]Electricity and CHPs'!G53</f>
        <v>0.11714564939550286</v>
      </c>
      <c r="L157" s="1">
        <f>'[1]Electricity and CHPs'!H53</f>
        <v>0.19555261095850393</v>
      </c>
      <c r="M157" s="1">
        <f>'[1]Electricity and CHPs'!I53</f>
        <v>0.19451335366966477</v>
      </c>
      <c r="N157" s="1">
        <f>'[1]Electricity and CHPs'!J53</f>
        <v>0.19327792535125612</v>
      </c>
      <c r="O157" s="1">
        <f>'[1]Electricity and CHPs'!K53</f>
        <v>0.19023645925880717</v>
      </c>
      <c r="P157" s="1">
        <f>'[1]Electricity and CHPs'!L53</f>
        <v>0.19009997735685696</v>
      </c>
      <c r="Q157" s="1">
        <f>'[1]Electricity and CHPs'!M53</f>
        <v>0.18783586037830163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5.2064525781287643E-4</v>
      </c>
      <c r="J158" s="1">
        <f>'[1]Electricity and CHPs'!F56</f>
        <v>4.2192999609117762E-4</v>
      </c>
      <c r="K158" s="1">
        <f>'[1]Electricity and CHPs'!G56</f>
        <v>9.0167804433126005E-3</v>
      </c>
      <c r="L158" s="1">
        <f>'[1]Electricity and CHPs'!H56</f>
        <v>1.2875143976518134E-2</v>
      </c>
      <c r="M158" s="1">
        <f>'[1]Electricity and CHPs'!I56</f>
        <v>1.5175198623578036E-2</v>
      </c>
      <c r="N158" s="1">
        <f>'[1]Electricity and CHPs'!J56</f>
        <v>7.2960637937524659E-3</v>
      </c>
      <c r="O158" s="1">
        <f>'[1]Electricity and CHPs'!K56</f>
        <v>1.6515809647267203E-3</v>
      </c>
      <c r="P158" s="1">
        <f>'[1]Electricity and CHPs'!L56</f>
        <v>1.3180909601886637E-3</v>
      </c>
      <c r="Q158" s="1">
        <f>'[1]Electricity and CHPs'!M56</f>
        <v>2.4261077837147396E-3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0.54529203995321862</v>
      </c>
      <c r="H159" s="1">
        <f t="shared" si="157"/>
        <v>0.50316463828676783</v>
      </c>
      <c r="I159" s="1">
        <f t="shared" si="157"/>
        <v>0.84755173683764062</v>
      </c>
      <c r="J159" s="1">
        <f t="shared" si="157"/>
        <v>0.88171974388875873</v>
      </c>
      <c r="K159" s="1">
        <f t="shared" si="157"/>
        <v>0.88185460340005162</v>
      </c>
      <c r="L159" s="1">
        <f t="shared" si="157"/>
        <v>0.97887985525551247</v>
      </c>
      <c r="M159" s="1">
        <f t="shared" si="157"/>
        <v>0.97888901233579173</v>
      </c>
      <c r="N159" s="1">
        <f t="shared" si="157"/>
        <v>0.9788917999870056</v>
      </c>
      <c r="O159" s="1">
        <f t="shared" si="157"/>
        <v>0.97895474303128871</v>
      </c>
      <c r="P159" s="1">
        <f>P160</f>
        <v>0.97895683143569645</v>
      </c>
      <c r="Q159" s="1">
        <f>Q160</f>
        <v>0.97896774679860543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0.54529203995321862</v>
      </c>
      <c r="H160" s="1">
        <f>'[1]Electricity and CHPs'!D33</f>
        <v>0.50316463828676783</v>
      </c>
      <c r="I160" s="1">
        <f>'[1]Electricity and CHPs'!E33</f>
        <v>0.84755173683764062</v>
      </c>
      <c r="J160" s="1">
        <f>'[1]Electricity and CHPs'!F33</f>
        <v>0.88171974388875873</v>
      </c>
      <c r="K160" s="1">
        <f>'[1]Electricity and CHPs'!G33</f>
        <v>0.88185460340005162</v>
      </c>
      <c r="L160" s="1">
        <f>'[1]Electricity and CHPs'!H33</f>
        <v>0.97887985525551247</v>
      </c>
      <c r="M160" s="1">
        <f>'[1]Electricity and CHPs'!I33</f>
        <v>0.97888901233579173</v>
      </c>
      <c r="N160" s="1">
        <f>'[1]Electricity and CHPs'!J33</f>
        <v>0.9788917999870056</v>
      </c>
      <c r="O160" s="1">
        <f>'[1]Electricity and CHPs'!K33</f>
        <v>0.97895474303128871</v>
      </c>
      <c r="P160" s="1">
        <f>'[1]Electricity and CHPs'!L33</f>
        <v>0.97895683143569645</v>
      </c>
      <c r="Q160" s="1">
        <f>'[1]Electricity and CHPs'!M33</f>
        <v>0.97896774679860543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12.821339160563843</v>
      </c>
      <c r="H161" s="1">
        <f t="shared" si="158"/>
        <v>28.800001132812902</v>
      </c>
      <c r="I161" s="1">
        <f t="shared" si="158"/>
        <v>54.649407789026114</v>
      </c>
      <c r="J161" s="1">
        <f t="shared" si="158"/>
        <v>70.936740153646213</v>
      </c>
      <c r="K161" s="1">
        <f t="shared" si="158"/>
        <v>75.184311424335533</v>
      </c>
      <c r="L161" s="1">
        <f t="shared" ref="L161:O161" si="159">SUM(L162:L166)</f>
        <v>81.671104828682402</v>
      </c>
      <c r="M161" s="1">
        <f t="shared" si="159"/>
        <v>85.497558756147271</v>
      </c>
      <c r="N161" s="1">
        <f t="shared" si="159"/>
        <v>88.550819261665197</v>
      </c>
      <c r="O161" s="1">
        <f t="shared" si="159"/>
        <v>90.987110537951338</v>
      </c>
      <c r="P161" s="1">
        <f>SUM(P162:P166)</f>
        <v>92.522357315863204</v>
      </c>
      <c r="Q161" s="1">
        <f>SUM(Q162:Q166)</f>
        <v>97.252449722290322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0.15619158581337575</v>
      </c>
      <c r="I162" s="1">
        <f>'[1]Electricity and CHPs'!E34</f>
        <v>0.54542867171675413</v>
      </c>
      <c r="J162" s="1">
        <f>'[1]Electricity and CHPs'!F34</f>
        <v>2.3212581541784254</v>
      </c>
      <c r="K162" s="1">
        <f>'[1]Electricity and CHPs'!G34</f>
        <v>3.0687458522204407</v>
      </c>
      <c r="L162" s="1">
        <f>'[1]Electricity and CHPs'!H34</f>
        <v>5.8769186834700857</v>
      </c>
      <c r="M162" s="1">
        <f>'[1]Electricity and CHPs'!I34</f>
        <v>5.8371042369259687</v>
      </c>
      <c r="N162" s="1">
        <f>'[1]Electricity and CHPs'!J34</f>
        <v>4.8268777937747718</v>
      </c>
      <c r="O162" s="1">
        <f>'[1]Electricity and CHPs'!K34</f>
        <v>2.9923999841094</v>
      </c>
      <c r="P162" s="1">
        <f>'[1]Electricity and CHPs'!L34</f>
        <v>3.9022513918161868E-2</v>
      </c>
      <c r="Q162" s="1">
        <f>'[1]Electricity and CHPs'!M34</f>
        <v>5.1225295755460983E-2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4.8486222475192911</v>
      </c>
      <c r="H163" s="1">
        <f>'[1]Electricity and CHPs'!D35</f>
        <v>11.927074630541092</v>
      </c>
      <c r="I163" s="1">
        <f>'[1]Electricity and CHPs'!E35</f>
        <v>14.116618429460464</v>
      </c>
      <c r="J163" s="1">
        <f>'[1]Electricity and CHPs'!F35</f>
        <v>19.784680208270252</v>
      </c>
      <c r="K163" s="1">
        <f>'[1]Electricity and CHPs'!G35</f>
        <v>20.793898831939099</v>
      </c>
      <c r="L163" s="1">
        <f>'[1]Electricity and CHPs'!H35</f>
        <v>21.854596966609659</v>
      </c>
      <c r="M163" s="1">
        <f>'[1]Electricity and CHPs'!I35</f>
        <v>22.969401469105094</v>
      </c>
      <c r="N163" s="1">
        <f>'[1]Electricity and CHPs'!J35</f>
        <v>24.141072149378019</v>
      </c>
      <c r="O163" s="1">
        <f>'[1]Electricity and CHPs'!K35</f>
        <v>25.37250990770228</v>
      </c>
      <c r="P163" s="1">
        <f>'[1]Electricity and CHPs'!L35</f>
        <v>26.666763398325184</v>
      </c>
      <c r="Q163" s="1">
        <f>'[1]Electricity and CHPs'!M35</f>
        <v>28.027036986483708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3.3906720050972945</v>
      </c>
      <c r="H164" s="1">
        <f>'[1]Electricity and CHPs'!D36</f>
        <v>4.3181893192553273</v>
      </c>
      <c r="I164" s="1">
        <f>'[1]Electricity and CHPs'!E36</f>
        <v>18.917502574406225</v>
      </c>
      <c r="J164" s="1">
        <f>'[1]Electricity and CHPs'!F36</f>
        <v>19.882490223905616</v>
      </c>
      <c r="K164" s="1">
        <f>'[1]Electricity and CHPs'!G36</f>
        <v>20.896697402802427</v>
      </c>
      <c r="L164" s="1">
        <f>'[1]Electricity and CHPs'!H36</f>
        <v>21.962639493718346</v>
      </c>
      <c r="M164" s="1">
        <f>'[1]Electricity and CHPs'!I36</f>
        <v>23.082955934088879</v>
      </c>
      <c r="N164" s="1">
        <f>'[1]Electricity and CHPs'!J36</f>
        <v>24.260419809755163</v>
      </c>
      <c r="O164" s="1">
        <f>'[1]Electricity and CHPs'!K36</f>
        <v>25.497947942381138</v>
      </c>
      <c r="P164" s="1">
        <f>'[1]Electricity and CHPs'!L36</f>
        <v>26.798603849078496</v>
      </c>
      <c r="Q164" s="1">
        <f>'[1]Electricity and CHPs'!M36</f>
        <v>28.165891669152174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1.2875898419657066</v>
      </c>
      <c r="H165" s="1">
        <f>'[1]Electricity and CHPs'!D37</f>
        <v>5.8107311977134435</v>
      </c>
      <c r="I165" s="1">
        <f>'[1]Electricity and CHPs'!E37</f>
        <v>13.46065864095441</v>
      </c>
      <c r="J165" s="1">
        <f>'[1]Electricity and CHPs'!F37</f>
        <v>14.147294756398502</v>
      </c>
      <c r="K165" s="1">
        <f>'[1]Electricity and CHPs'!G37</f>
        <v>14.868949715903325</v>
      </c>
      <c r="L165" s="1">
        <f>'[1]Electricity and CHPs'!H37</f>
        <v>15.627416304373563</v>
      </c>
      <c r="M165" s="1">
        <f>'[1]Electricity and CHPs'!I37</f>
        <v>16.424572634750028</v>
      </c>
      <c r="N165" s="1">
        <f>'[1]Electricity and CHPs'!J37</f>
        <v>17.262391900350806</v>
      </c>
      <c r="O165" s="1">
        <f>'[1]Electricity and CHPs'!K37</f>
        <v>18.14294940703325</v>
      </c>
      <c r="P165" s="1">
        <f>'[1]Electricity and CHPs'!L37</f>
        <v>19.068424990618141</v>
      </c>
      <c r="Q165" s="1">
        <f>'[1]Electricity and CHPs'!M37</f>
        <v>20.041118802160717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3.2944550659815519</v>
      </c>
      <c r="H166" s="1">
        <f>'[1]Electricity and CHPs'!D38</f>
        <v>6.5878143994896607</v>
      </c>
      <c r="I166" s="1">
        <f>'[1]Electricity and CHPs'!E38</f>
        <v>7.609199472488255</v>
      </c>
      <c r="J166" s="1">
        <f>'[1]Electricity and CHPs'!F38</f>
        <v>14.801016810893413</v>
      </c>
      <c r="K166" s="1">
        <f>'[1]Electricity and CHPs'!G38</f>
        <v>15.556019621470242</v>
      </c>
      <c r="L166" s="1">
        <f>'[1]Electricity and CHPs'!H38</f>
        <v>16.349533380510753</v>
      </c>
      <c r="M166" s="1">
        <f>'[1]Electricity and CHPs'!I38</f>
        <v>17.183524481277296</v>
      </c>
      <c r="N166" s="1">
        <f>'[1]Electricity and CHPs'!J38</f>
        <v>18.060057608406442</v>
      </c>
      <c r="O166" s="1">
        <f>'[1]Electricity and CHPs'!K38</f>
        <v>18.981303296725258</v>
      </c>
      <c r="P166" s="1">
        <f>'[1]Electricity and CHPs'!L38</f>
        <v>19.949542563923217</v>
      </c>
      <c r="Q166" s="1">
        <f>'[1]Electricity and CHPs'!M38</f>
        <v>20.967176968738279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4.4898522880412505E-3</v>
      </c>
      <c r="M167" s="1">
        <f>'[1]Electricity and CHPs'!I32</f>
        <v>5.6470699641418152E-3</v>
      </c>
      <c r="N167" s="1">
        <f>'[1]Electricity and CHPs'!J32</f>
        <v>5.7391647562819456E-3</v>
      </c>
      <c r="O167" s="1">
        <f>'[1]Electricity and CHPs'!K32</f>
        <v>5.9451661354658764E-3</v>
      </c>
      <c r="P167" s="1">
        <f>'[1]Electricity and CHPs'!L32</f>
        <v>6.7809910471268364E-3</v>
      </c>
      <c r="Q167" s="1">
        <f>'[1]Electricity and CHPs'!M32</f>
        <v>1.1342977527543039E-2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4.4898522880412505E-3</v>
      </c>
      <c r="M168" s="1">
        <f t="shared" si="164"/>
        <v>5.6470699641418152E-3</v>
      </c>
      <c r="N168" s="1">
        <f t="shared" si="164"/>
        <v>5.7391647562819456E-3</v>
      </c>
      <c r="O168" s="1">
        <f t="shared" si="164"/>
        <v>5.9451661354658764E-3</v>
      </c>
      <c r="P168" s="1">
        <f>P167</f>
        <v>6.7809910471268364E-3</v>
      </c>
      <c r="Q168" s="1">
        <f>Q167</f>
        <v>1.1342977527543039E-2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7.0512432361877729E-3</v>
      </c>
      <c r="J169" s="1">
        <f t="shared" si="165"/>
        <v>1.036292518875108</v>
      </c>
      <c r="K169" s="1">
        <f t="shared" si="165"/>
        <v>2.1719754764221624</v>
      </c>
      <c r="L169" s="1">
        <f t="shared" ref="L169:O169" si="166">SUM(L170:L172)</f>
        <v>2.1703446498222561</v>
      </c>
      <c r="M169" s="1">
        <f t="shared" si="166"/>
        <v>2.1713979314839098</v>
      </c>
      <c r="N169" s="1">
        <f t="shared" si="166"/>
        <v>2.170955885405955</v>
      </c>
      <c r="O169" s="1">
        <f t="shared" si="166"/>
        <v>3.0474747815859438</v>
      </c>
      <c r="P169" s="1">
        <f>SUM(P170:P172)</f>
        <v>3.0439412489331605</v>
      </c>
      <c r="Q169" s="1">
        <f>SUM(Q170:Q172)</f>
        <v>3.053700885987658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0.22696209633247877</v>
      </c>
      <c r="L170" s="1">
        <f>'[1]Electricity and CHPs'!H30</f>
        <v>0.22703339916279008</v>
      </c>
      <c r="M170" s="1">
        <f>'[1]Electricity and CHPs'!I30</f>
        <v>0.22706705641060085</v>
      </c>
      <c r="N170" s="1">
        <f>'[1]Electricity and CHPs'!J30</f>
        <v>0.22707057157063651</v>
      </c>
      <c r="O170" s="1">
        <f>'[1]Electricity and CHPs'!K30</f>
        <v>1.0997209480326424</v>
      </c>
      <c r="P170" s="1">
        <f>'[1]Electricity and CHPs'!L30</f>
        <v>1.0997228393613356</v>
      </c>
      <c r="Q170" s="1">
        <f>'[1]Electricity and CHPs'!M30</f>
        <v>1.0997384739995355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6.0919944362144316E-3</v>
      </c>
      <c r="J171" s="1">
        <f>'[1]Electricity and CHPs'!F46</f>
        <v>1.0328445883491184</v>
      </c>
      <c r="K171" s="1">
        <f>'[1]Electricity and CHPs'!G46</f>
        <v>1.9366024005838325</v>
      </c>
      <c r="L171" s="1">
        <f>'[1]Electricity and CHPs'!H46</f>
        <v>1.9366011714643188</v>
      </c>
      <c r="M171" s="1">
        <f>'[1]Electricity and CHPs'!I46</f>
        <v>1.9366013072101214</v>
      </c>
      <c r="N171" s="1">
        <f>'[1]Electricity and CHPs'!J46</f>
        <v>1.9366023652564373</v>
      </c>
      <c r="O171" s="1">
        <f>'[1]Electricity and CHPs'!K46</f>
        <v>1.9366019997967348</v>
      </c>
      <c r="P171" s="1">
        <f>'[1]Electricity and CHPs'!L46</f>
        <v>1.9366032488764895</v>
      </c>
      <c r="Q171" s="1">
        <f>'[1]Electricity and CHPs'!M46</f>
        <v>1.9366086115325518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9.5924879997334094E-4</v>
      </c>
      <c r="J172" s="1">
        <f>'[1]Electricity and CHPs'!F57</f>
        <v>3.4479305259896577E-3</v>
      </c>
      <c r="K172" s="1">
        <f>'[1]Electricity and CHPs'!G57</f>
        <v>8.4109795058512904E-3</v>
      </c>
      <c r="L172" s="1">
        <f>'[1]Electricity and CHPs'!H57</f>
        <v>6.7100791951471873E-3</v>
      </c>
      <c r="M172" s="1">
        <f>'[1]Electricity and CHPs'!I57</f>
        <v>7.7295678631875541E-3</v>
      </c>
      <c r="N172" s="1">
        <f>'[1]Electricity and CHPs'!J57</f>
        <v>7.2829485788813552E-3</v>
      </c>
      <c r="O172" s="1">
        <f>'[1]Electricity and CHPs'!K57</f>
        <v>1.1151833756566636E-2</v>
      </c>
      <c r="P172" s="1">
        <f>'[1]Electricity and CHPs'!L57</f>
        <v>7.6151606953355194E-3</v>
      </c>
      <c r="Q172" s="1">
        <f>'[1]Electricity and CHPs'!M57</f>
        <v>1.7353800455570775E-2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0.1018415728867096</v>
      </c>
      <c r="G173" s="1">
        <f t="shared" ref="G173:K173" si="168">SUM(G174:G180)</f>
        <v>1.4291049829424109E-2</v>
      </c>
      <c r="H173" s="1">
        <f t="shared" si="168"/>
        <v>9.0593835121739102E-2</v>
      </c>
      <c r="I173" s="1">
        <f t="shared" si="168"/>
        <v>0.24223077044698985</v>
      </c>
      <c r="J173" s="1">
        <f t="shared" si="168"/>
        <v>0.70802047497208798</v>
      </c>
      <c r="K173" s="1">
        <f t="shared" si="168"/>
        <v>0.83013912509634846</v>
      </c>
      <c r="L173" s="1">
        <f t="shared" ref="L173:O173" si="169">SUM(L174:L180)</f>
        <v>1.4011552298968322</v>
      </c>
      <c r="M173" s="1">
        <f t="shared" si="169"/>
        <v>2.8274417987535267</v>
      </c>
      <c r="N173" s="1">
        <f t="shared" si="169"/>
        <v>3.3684974899337012</v>
      </c>
      <c r="O173" s="1">
        <f t="shared" si="169"/>
        <v>3.5127126151461532</v>
      </c>
      <c r="P173" s="1">
        <f>SUM(P174:P180)</f>
        <v>3.1959897965719062</v>
      </c>
      <c r="Q173" s="1">
        <f>SUM(Q174:Q180)</f>
        <v>3.7855782884484315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9.4512892366168985E-2</v>
      </c>
      <c r="G174" s="1">
        <f>'[1]Electricity and CHPs'!C70</f>
        <v>7.724020386565192E-3</v>
      </c>
      <c r="H174" s="1">
        <f>'[1]Electricity and CHPs'!D70</f>
        <v>8.3310487161257732E-2</v>
      </c>
      <c r="I174" s="1">
        <f>'[1]Electricity and CHPs'!E70</f>
        <v>4.7824934396058671E-2</v>
      </c>
      <c r="J174" s="1">
        <f>'[1]Electricity and CHPs'!F70</f>
        <v>3.8482800041286368E-2</v>
      </c>
      <c r="K174" s="1">
        <f>'[1]Electricity and CHPs'!G70</f>
        <v>2.270378037006876E-2</v>
      </c>
      <c r="L174" s="1">
        <f>'[1]Electricity and CHPs'!H70</f>
        <v>2.0004075431543238E-2</v>
      </c>
      <c r="M174" s="1">
        <f>'[1]Electricity and CHPs'!I70</f>
        <v>9.4438348613426065E-2</v>
      </c>
      <c r="N174" s="1">
        <f>'[1]Electricity and CHPs'!J70</f>
        <v>9.4463750708387528E-2</v>
      </c>
      <c r="O174" s="1">
        <f>'[1]Electricity and CHPs'!K70</f>
        <v>9.4459136918301198E-2</v>
      </c>
      <c r="P174" s="1">
        <f>'[1]Electricity and CHPs'!L70</f>
        <v>9.4448916587984169E-2</v>
      </c>
      <c r="Q174" s="1">
        <f>'[1]Electricity and CHPs'!M70</f>
        <v>9.4450767954105661E-2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1.9977665574102636E-3</v>
      </c>
      <c r="G175" s="1">
        <f>'[1]Electricity and CHPs'!C71</f>
        <v>1.5967001788873478E-3</v>
      </c>
      <c r="H175" s="1">
        <f>'[1]Electricity and CHPs'!D71</f>
        <v>1.9765757650932816E-3</v>
      </c>
      <c r="I175" s="1">
        <f>'[1]Electricity and CHPs'!E71</f>
        <v>2.0104453121174305E-3</v>
      </c>
      <c r="J175" s="1">
        <f>'[1]Electricity and CHPs'!F71</f>
        <v>0.28800950678816545</v>
      </c>
      <c r="K175" s="1">
        <f>'[1]Electricity and CHPs'!G71</f>
        <v>0.38006924354255039</v>
      </c>
      <c r="L175" s="1">
        <f>'[1]Electricity and CHPs'!H71</f>
        <v>0.43292488238689553</v>
      </c>
      <c r="M175" s="1">
        <f>'[1]Electricity and CHPs'!I71</f>
        <v>1.2055300028682547</v>
      </c>
      <c r="N175" s="1">
        <f>'[1]Electricity and CHPs'!J71</f>
        <v>1.2199832373546338</v>
      </c>
      <c r="O175" s="1">
        <f>'[1]Electricity and CHPs'!K71</f>
        <v>1.2414748002242952</v>
      </c>
      <c r="P175" s="1">
        <f>'[1]Electricity and CHPs'!L71</f>
        <v>1.2418419994649965</v>
      </c>
      <c r="Q175" s="1">
        <f>'[1]Electricity and CHPs'!M71</f>
        <v>1.3326534970229567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1.8127866347316638E-3</v>
      </c>
      <c r="G176" s="1">
        <f>'[1]Electricity and CHPs'!C72</f>
        <v>1.4558493127154889E-3</v>
      </c>
      <c r="H176" s="1">
        <f>'[1]Electricity and CHPs'!D72</f>
        <v>1.7799877137700758E-3</v>
      </c>
      <c r="I176" s="1">
        <f>'[1]Electricity and CHPs'!E72</f>
        <v>1.8866090373693294E-3</v>
      </c>
      <c r="J176" s="1">
        <f>'[1]Electricity and CHPs'!F72</f>
        <v>1.8461908257113767E-2</v>
      </c>
      <c r="K176" s="1">
        <f>'[1]Electricity and CHPs'!G72</f>
        <v>9.6998555559080421E-2</v>
      </c>
      <c r="L176" s="1">
        <f>'[1]Electricity and CHPs'!H72</f>
        <v>0.46192944953081677</v>
      </c>
      <c r="M176" s="1">
        <f>'[1]Electricity and CHPs'!I72</f>
        <v>0.95823966680954509</v>
      </c>
      <c r="N176" s="1">
        <f>'[1]Electricity and CHPs'!J72</f>
        <v>1.4690551276548798</v>
      </c>
      <c r="O176" s="1">
        <f>'[1]Electricity and CHPs'!K72</f>
        <v>1.5479274641055216</v>
      </c>
      <c r="P176" s="1">
        <f>'[1]Electricity and CHPs'!L72</f>
        <v>1.2022395273461417</v>
      </c>
      <c r="Q176" s="1">
        <f>'[1]Electricity and CHPs'!M72</f>
        <v>1.6599995914376156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5.8539950003787017E-4</v>
      </c>
      <c r="G177" s="1">
        <f>'[1]Electricity and CHPs'!C73</f>
        <v>5.8481661567136225E-4</v>
      </c>
      <c r="H177" s="1">
        <f>'[1]Electricity and CHPs'!D73</f>
        <v>5.8686531361179181E-4</v>
      </c>
      <c r="I177" s="1">
        <f>'[1]Electricity and CHPs'!E73</f>
        <v>4.8641716733144484E-2</v>
      </c>
      <c r="J177" s="1">
        <f>'[1]Electricity and CHPs'!F73</f>
        <v>0.13932032944279091</v>
      </c>
      <c r="K177" s="1">
        <f>'[1]Electricity and CHPs'!G73</f>
        <v>0.17247413038416987</v>
      </c>
      <c r="L177" s="1">
        <f>'[1]Electricity and CHPs'!H73</f>
        <v>0.18280116480130043</v>
      </c>
      <c r="M177" s="1">
        <f>'[1]Electricity and CHPs'!I73</f>
        <v>0.2620293955199921</v>
      </c>
      <c r="N177" s="1">
        <f>'[1]Electricity and CHPs'!J73</f>
        <v>0.31350455518835196</v>
      </c>
      <c r="O177" s="1">
        <f>'[1]Electricity and CHPs'!K73</f>
        <v>0.28028614660864226</v>
      </c>
      <c r="P177" s="1">
        <f>'[1]Electricity and CHPs'!L73</f>
        <v>0.3299056906007567</v>
      </c>
      <c r="Q177" s="1">
        <f>'[1]Electricity and CHPs'!M73</f>
        <v>0.29964697577227856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1.1726961927456137E-3</v>
      </c>
      <c r="G178" s="1">
        <f>'[1]Electricity and CHPs'!C74</f>
        <v>1.1714557917775958E-3</v>
      </c>
      <c r="H178" s="1">
        <f>'[1]Electricity and CHPs'!D74</f>
        <v>1.1756412309038644E-3</v>
      </c>
      <c r="I178" s="1">
        <f>'[1]Electricity and CHPs'!E74</f>
        <v>4.8624101336250239E-2</v>
      </c>
      <c r="J178" s="1">
        <f>'[1]Electricity and CHPs'!F74</f>
        <v>6.788620223730002E-2</v>
      </c>
      <c r="K178" s="1">
        <f>'[1]Electricity and CHPs'!G74</f>
        <v>5.0221805874245656E-2</v>
      </c>
      <c r="L178" s="1">
        <f>'[1]Electricity and CHPs'!H74</f>
        <v>6.0345846873546868E-2</v>
      </c>
      <c r="M178" s="1">
        <f>'[1]Electricity and CHPs'!I74</f>
        <v>0.10501027907516788</v>
      </c>
      <c r="N178" s="1">
        <f>'[1]Electricity and CHPs'!J74</f>
        <v>8.6428244513230723E-2</v>
      </c>
      <c r="O178" s="1">
        <f>'[1]Electricity and CHPs'!K74</f>
        <v>0.11556424119594685</v>
      </c>
      <c r="P178" s="1">
        <f>'[1]Electricity and CHPs'!L74</f>
        <v>0.11596185189131869</v>
      </c>
      <c r="Q178" s="1">
        <f>'[1]Electricity and CHPs'!M74</f>
        <v>0.14796371890619808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1.1724264028275082E-3</v>
      </c>
      <c r="G179" s="1">
        <f>'[1]Electricity and CHPs'!C75</f>
        <v>1.1711789941166611E-3</v>
      </c>
      <c r="H179" s="1">
        <f>'[1]Electricity and CHPs'!D75</f>
        <v>1.1752597500111423E-3</v>
      </c>
      <c r="I179" s="1">
        <f>'[1]Electricity and CHPs'!E75</f>
        <v>5.4320120760775942E-2</v>
      </c>
      <c r="J179" s="1">
        <f>'[1]Electricity and CHPs'!F75</f>
        <v>8.9753074354735105E-2</v>
      </c>
      <c r="K179" s="1">
        <f>'[1]Electricity and CHPs'!G75</f>
        <v>6.3915152429455224E-2</v>
      </c>
      <c r="L179" s="1">
        <f>'[1]Electricity and CHPs'!H75</f>
        <v>0.13945215534470268</v>
      </c>
      <c r="M179" s="1">
        <f>'[1]Electricity and CHPs'!I75</f>
        <v>0.12079378964612117</v>
      </c>
      <c r="N179" s="1">
        <f>'[1]Electricity and CHPs'!J75</f>
        <v>0.11011380554179366</v>
      </c>
      <c r="O179" s="1">
        <f>'[1]Electricity and CHPs'!K75</f>
        <v>0.13964360651552687</v>
      </c>
      <c r="P179" s="1">
        <f>'[1]Electricity and CHPs'!L75</f>
        <v>0.12718445097084491</v>
      </c>
      <c r="Q179" s="1">
        <f>'[1]Electricity and CHPs'!M75</f>
        <v>0.15057900140192571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5.8760523278768718E-4</v>
      </c>
      <c r="G180" s="1">
        <f>'[1]Electricity and CHPs'!C76</f>
        <v>5.8702854969046195E-4</v>
      </c>
      <c r="H180" s="1">
        <f>'[1]Electricity and CHPs'!D76</f>
        <v>5.8901818709118983E-4</v>
      </c>
      <c r="I180" s="1">
        <f>'[1]Electricity and CHPs'!E76</f>
        <v>3.8922842871273733E-2</v>
      </c>
      <c r="J180" s="1">
        <f>'[1]Electricity and CHPs'!F76</f>
        <v>6.6106653850696334E-2</v>
      </c>
      <c r="K180" s="1">
        <f>'[1]Electricity and CHPs'!G76</f>
        <v>4.3756456936778217E-2</v>
      </c>
      <c r="L180" s="1">
        <f>'[1]Electricity and CHPs'!H76</f>
        <v>0.10369765552802675</v>
      </c>
      <c r="M180" s="1">
        <f>'[1]Electricity and CHPs'!I76</f>
        <v>8.1400316221019384E-2</v>
      </c>
      <c r="N180" s="1">
        <f>'[1]Electricity and CHPs'!J76</f>
        <v>7.4948768972423169E-2</v>
      </c>
      <c r="O180" s="1">
        <f>'[1]Electricity and CHPs'!K76</f>
        <v>9.3357219577919481E-2</v>
      </c>
      <c r="P180" s="1">
        <f>'[1]Electricity and CHPs'!L76</f>
        <v>8.4407359709863197E-2</v>
      </c>
      <c r="Q180" s="1">
        <f>'[1]Electricity and CHPs'!M76</f>
        <v>0.10028473595335156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31.010405242026131</v>
      </c>
      <c r="G181" s="3">
        <f t="shared" ref="G181:K181" si="170">SUM(G182,G233)</f>
        <v>37.175562451542277</v>
      </c>
      <c r="H181" s="3">
        <f t="shared" si="170"/>
        <v>38.002113217782451</v>
      </c>
      <c r="I181" s="3">
        <f t="shared" si="170"/>
        <v>34.934922613476331</v>
      </c>
      <c r="J181" s="3">
        <f t="shared" si="170"/>
        <v>34.531433549315885</v>
      </c>
      <c r="K181" s="3">
        <f t="shared" si="170"/>
        <v>37.244019596434661</v>
      </c>
      <c r="L181" s="3">
        <f t="shared" ref="L181:O181" si="171">SUM(L182,L233)</f>
        <v>45.370266716322007</v>
      </c>
      <c r="M181" s="3">
        <f t="shared" si="171"/>
        <v>48.146999675167059</v>
      </c>
      <c r="N181" s="3">
        <f t="shared" si="171"/>
        <v>49.073084408615273</v>
      </c>
      <c r="O181" s="3">
        <f t="shared" si="171"/>
        <v>55.35283603659763</v>
      </c>
      <c r="P181" s="3">
        <f>SUM(P182,P233)</f>
        <v>59.034036568375512</v>
      </c>
      <c r="Q181" s="3">
        <f>SUM(Q182,Q233)</f>
        <v>61.130848633675839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24.507907300206359</v>
      </c>
      <c r="G182" s="1">
        <f t="shared" si="172"/>
        <v>29.221108192677441</v>
      </c>
      <c r="H182" s="1">
        <f t="shared" si="172"/>
        <v>29.044051072016821</v>
      </c>
      <c r="I182" s="1">
        <f t="shared" si="172"/>
        <v>24.061995980154691</v>
      </c>
      <c r="J182" s="1">
        <f t="shared" si="172"/>
        <v>23.744222582804667</v>
      </c>
      <c r="K182" s="1">
        <f t="shared" si="172"/>
        <v>22.756909456506655</v>
      </c>
      <c r="L182" s="1">
        <f t="shared" ref="L182:O182" si="173">L183+L210</f>
        <v>29.666444107790397</v>
      </c>
      <c r="M182" s="1">
        <f t="shared" si="173"/>
        <v>32.181819797126579</v>
      </c>
      <c r="N182" s="1">
        <f t="shared" si="173"/>
        <v>32.462248578033474</v>
      </c>
      <c r="O182" s="1">
        <f t="shared" si="173"/>
        <v>38.317914839009688</v>
      </c>
      <c r="P182" s="1">
        <f>P183+P210</f>
        <v>40.632835250008497</v>
      </c>
      <c r="Q182" s="1">
        <f>Q183+Q210</f>
        <v>42.492763857403133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17.046812122092057</v>
      </c>
      <c r="G183" s="1">
        <f t="shared" si="174"/>
        <v>13.301069353390977</v>
      </c>
      <c r="H183" s="1">
        <f t="shared" si="174"/>
        <v>13.296470978526065</v>
      </c>
      <c r="I183" s="1">
        <f t="shared" si="174"/>
        <v>12.783521743073905</v>
      </c>
      <c r="J183" s="1">
        <f t="shared" si="174"/>
        <v>12.351113974488587</v>
      </c>
      <c r="K183" s="1">
        <f t="shared" si="174"/>
        <v>13.751910250466043</v>
      </c>
      <c r="L183" s="1">
        <f t="shared" ref="L183:O183" si="175">SUM(L185,L189,L190,L198,L199,L207,L209)</f>
        <v>12.426661006584347</v>
      </c>
      <c r="M183" s="1">
        <f t="shared" si="175"/>
        <v>14.579191777139082</v>
      </c>
      <c r="N183" s="1">
        <f t="shared" si="175"/>
        <v>15.004332499451587</v>
      </c>
      <c r="O183" s="1">
        <f t="shared" si="175"/>
        <v>16.042421349364549</v>
      </c>
      <c r="P183" s="1">
        <f>SUM(P185,P189,P190,P198,P199,P207,P209)</f>
        <v>16.156832232551618</v>
      </c>
      <c r="Q183" s="1">
        <f>SUM(Q185,Q189,Q190,Q198,Q199,Q207,Q209)</f>
        <v>16.235531709125706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9.2600400944419202E-3</v>
      </c>
      <c r="G184" s="1">
        <f t="shared" ref="G184:O184" si="176">G185</f>
        <v>9.5974178086748378E-5</v>
      </c>
      <c r="H184" s="1">
        <f t="shared" si="176"/>
        <v>3.183344902679631E-3</v>
      </c>
      <c r="I184" s="1">
        <f t="shared" si="176"/>
        <v>1.0838335901829058E-3</v>
      </c>
      <c r="J184" s="1">
        <f t="shared" si="176"/>
        <v>4.2920965535976445E-4</v>
      </c>
      <c r="K184" s="1">
        <f t="shared" si="176"/>
        <v>2.0089309483136103E-3</v>
      </c>
      <c r="L184" s="1">
        <f t="shared" si="176"/>
        <v>1.8151854672858684E-3</v>
      </c>
      <c r="M184" s="1">
        <f t="shared" si="176"/>
        <v>7.6176387154136973E-6</v>
      </c>
      <c r="N184" s="1">
        <f t="shared" si="176"/>
        <v>2.1866707983381477E-4</v>
      </c>
      <c r="O184" s="1">
        <f t="shared" si="176"/>
        <v>2.1955365306501999E-4</v>
      </c>
      <c r="P184" s="1">
        <f>P185</f>
        <v>2.2064093362133419E-4</v>
      </c>
      <c r="Q184" s="1">
        <f>Q185</f>
        <v>2.2827549495868445E-4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9.2600400944419202E-3</v>
      </c>
      <c r="G185" s="1">
        <f>'[1]Electricity and CHPs'!C$94</f>
        <v>9.5974178086748378E-5</v>
      </c>
      <c r="H185" s="1">
        <f>'[1]Electricity and CHPs'!D$94</f>
        <v>3.183344902679631E-3</v>
      </c>
      <c r="I185" s="1">
        <f>'[1]Electricity and CHPs'!E$94</f>
        <v>1.0838335901829058E-3</v>
      </c>
      <c r="J185" s="1">
        <f>'[1]Electricity and CHPs'!F$94</f>
        <v>4.2920965535976445E-4</v>
      </c>
      <c r="K185" s="1">
        <f>'[1]Electricity and CHPs'!G$94</f>
        <v>2.0089309483136103E-3</v>
      </c>
      <c r="L185" s="1">
        <f>'[1]Electricity and CHPs'!H$94</f>
        <v>1.8151854672858684E-3</v>
      </c>
      <c r="M185" s="1">
        <f>'[1]Electricity and CHPs'!I$94</f>
        <v>7.6176387154136973E-6</v>
      </c>
      <c r="N185" s="1">
        <f>'[1]Electricity and CHPs'!J$94</f>
        <v>2.1866707983381477E-4</v>
      </c>
      <c r="O185" s="1">
        <f>'[1]Electricity and CHPs'!K$94</f>
        <v>2.1955365306501999E-4</v>
      </c>
      <c r="P185" s="1">
        <f>'[1]Electricity and CHPs'!L$94</f>
        <v>2.2064093362133419E-4</v>
      </c>
      <c r="Q185" s="1">
        <f>'[1]Electricity and CHPs'!M$94</f>
        <v>2.2827549495868445E-4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9.2600400944419202E-3</v>
      </c>
      <c r="G186" s="1">
        <f t="shared" ref="G186:K186" si="177">G185-G187</f>
        <v>9.5974178086748378E-5</v>
      </c>
      <c r="H186" s="1">
        <f t="shared" si="177"/>
        <v>3.183344902679631E-3</v>
      </c>
      <c r="I186" s="1">
        <f t="shared" si="177"/>
        <v>1.0838335901829058E-3</v>
      </c>
      <c r="J186" s="1">
        <f t="shared" si="177"/>
        <v>4.2920965535976445E-4</v>
      </c>
      <c r="K186" s="1">
        <f t="shared" si="177"/>
        <v>2.0089309483136103E-3</v>
      </c>
      <c r="L186" s="1">
        <f t="shared" ref="L186:O186" si="178">L185-L187</f>
        <v>1.8151854672858684E-3</v>
      </c>
      <c r="M186" s="1">
        <f t="shared" si="178"/>
        <v>7.6176387154136973E-6</v>
      </c>
      <c r="N186" s="1">
        <f t="shared" si="178"/>
        <v>2.1866707983381477E-4</v>
      </c>
      <c r="O186" s="1">
        <f t="shared" si="178"/>
        <v>2.1955365306501999E-4</v>
      </c>
      <c r="P186" s="1">
        <f>P185-P187</f>
        <v>2.2064093362133419E-4</v>
      </c>
      <c r="Q186" s="1">
        <f>Q185-Q187</f>
        <v>2.2827549495868445E-4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1.8035508649203973</v>
      </c>
      <c r="G188" s="1">
        <f t="shared" ref="G188:K188" si="181">SUM(G189:G190)</f>
        <v>3.2587703306087497E-4</v>
      </c>
      <c r="H188" s="1">
        <f t="shared" si="181"/>
        <v>2.1015144856970725E-3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1.8035508649203973</v>
      </c>
      <c r="G189" s="1">
        <f>'[1]Electricity and CHPs'!C$91</f>
        <v>3.2587703306087497E-4</v>
      </c>
      <c r="H189" s="1">
        <f>'[1]Electricity and CHPs'!D$91</f>
        <v>2.1015144856970725E-3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1.7563540738188621</v>
      </c>
      <c r="G191" s="1">
        <f t="shared" ref="G191:K191" si="183">SUM(G192:G193)</f>
        <v>3.1144619411432552E-4</v>
      </c>
      <c r="H191" s="1">
        <f t="shared" si="183"/>
        <v>1.9170358082966868E-3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1.7563540738188621</v>
      </c>
      <c r="G192" s="1">
        <f t="shared" ref="G192:K192" si="185">G189-G195</f>
        <v>3.1144619411432552E-4</v>
      </c>
      <c r="H192" s="1">
        <f t="shared" si="185"/>
        <v>1.9170358082966868E-3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4.7196791101535254E-2</v>
      </c>
      <c r="G194" s="1">
        <f t="shared" ref="G194:K194" si="189">SUM(G195:G196)</f>
        <v>1.4430838946549447E-5</v>
      </c>
      <c r="H194" s="1">
        <f t="shared" si="189"/>
        <v>1.8447867740038559E-4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4.7196791101535254E-2</v>
      </c>
      <c r="G195" s="1">
        <f t="shared" si="191"/>
        <v>1.4430838946549447E-5</v>
      </c>
      <c r="H195" s="1">
        <f t="shared" si="191"/>
        <v>1.8447867740038559E-4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14.461260752533063</v>
      </c>
      <c r="G197" s="1">
        <f t="shared" ref="G197:K197" si="194">SUM(G198:G199)</f>
        <v>13.051647806852502</v>
      </c>
      <c r="H197" s="1">
        <f t="shared" si="194"/>
        <v>13.077962907892175</v>
      </c>
      <c r="I197" s="1">
        <f t="shared" si="194"/>
        <v>12.779633928764319</v>
      </c>
      <c r="J197" s="1">
        <f t="shared" si="194"/>
        <v>12.34294655300365</v>
      </c>
      <c r="K197" s="1">
        <f t="shared" si="194"/>
        <v>12.099027691179286</v>
      </c>
      <c r="L197" s="1">
        <f t="shared" ref="L197:O197" si="195">SUM(L198:L199)</f>
        <v>10.886516123798446</v>
      </c>
      <c r="M197" s="1">
        <f t="shared" si="195"/>
        <v>10.757712271007446</v>
      </c>
      <c r="N197" s="1">
        <f t="shared" si="195"/>
        <v>10.757712425580459</v>
      </c>
      <c r="O197" s="1">
        <f t="shared" si="195"/>
        <v>10.757711663856098</v>
      </c>
      <c r="P197" s="1">
        <f>SUM(P198:P199)</f>
        <v>10.757710806440191</v>
      </c>
      <c r="Q197" s="1">
        <f>SUM(Q198:Q199)</f>
        <v>10.757712704346492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14.461260752533063</v>
      </c>
      <c r="G198" s="1">
        <f>'[1]Electricity and CHPs'!C$93-G199</f>
        <v>13.051647806852502</v>
      </c>
      <c r="H198" s="1">
        <f>'[1]Electricity and CHPs'!D$93-H199</f>
        <v>13.077962907892175</v>
      </c>
      <c r="I198" s="1">
        <f>'[1]Electricity and CHPs'!E$93-I199</f>
        <v>12.779633928764319</v>
      </c>
      <c r="J198" s="1">
        <f>'[1]Electricity and CHPs'!F$93-J199</f>
        <v>12.34294655300365</v>
      </c>
      <c r="K198" s="1">
        <f>'[1]Electricity and CHPs'!G$93-K199</f>
        <v>9.2158530815060224</v>
      </c>
      <c r="L198" s="1">
        <f>'[1]Electricity and CHPs'!H$93-L199</f>
        <v>4.5077625852360121</v>
      </c>
      <c r="M198" s="1">
        <f>'[1]Electricity and CHPs'!I$93-M199</f>
        <v>4.4515921581665667</v>
      </c>
      <c r="N198" s="1">
        <f>'[1]Electricity and CHPs'!J$93-N199</f>
        <v>4.4515924902016479</v>
      </c>
      <c r="O198" s="1">
        <f>'[1]Electricity and CHPs'!K$93-O199</f>
        <v>4.451591489200986</v>
      </c>
      <c r="P198" s="1">
        <f>'[1]Electricity and CHPs'!L$93-P199</f>
        <v>4.4515913923404344</v>
      </c>
      <c r="Q198" s="1">
        <f>'[1]Electricity and CHPs'!M$93-Q199</f>
        <v>4.4515925973012553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2.8831746096732638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6.3787535385624334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6.3061201128408788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6.3061199353788115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6.3061201746551117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6.3061194140997561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6.3061201070452366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7.2306303762665323</v>
      </c>
      <c r="G200" s="1">
        <f t="shared" ref="G200:K200" si="196">SUM(G201:G202)</f>
        <v>6.525823903426252</v>
      </c>
      <c r="H200" s="1">
        <f t="shared" si="196"/>
        <v>6.5389814539460875</v>
      </c>
      <c r="I200" s="1">
        <f t="shared" si="196"/>
        <v>6.3898169643821596</v>
      </c>
      <c r="J200" s="1">
        <f t="shared" si="196"/>
        <v>6.1714732765018248</v>
      </c>
      <c r="K200" s="1">
        <f t="shared" si="196"/>
        <v>6.0495138455896429</v>
      </c>
      <c r="L200" s="1">
        <f t="shared" ref="L200:O200" si="197">SUM(L201:L202)</f>
        <v>5.4432580618992228</v>
      </c>
      <c r="M200" s="1">
        <f t="shared" si="197"/>
        <v>5.3788561355037228</v>
      </c>
      <c r="N200" s="1">
        <f t="shared" si="197"/>
        <v>5.3788562127902289</v>
      </c>
      <c r="O200" s="1">
        <f t="shared" si="197"/>
        <v>5.3788558319280488</v>
      </c>
      <c r="P200" s="1">
        <f>SUM(P201:P202)</f>
        <v>5.3788554032200953</v>
      </c>
      <c r="Q200" s="1">
        <f>SUM(Q201:Q202)</f>
        <v>5.378856352173246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7.2306303762665323</v>
      </c>
      <c r="G201" s="1">
        <f t="shared" si="198"/>
        <v>6.525823903426252</v>
      </c>
      <c r="H201" s="1">
        <f t="shared" si="198"/>
        <v>6.5389814539460875</v>
      </c>
      <c r="I201" s="1">
        <f t="shared" si="198"/>
        <v>6.3898169643821596</v>
      </c>
      <c r="J201" s="1">
        <f t="shared" si="198"/>
        <v>6.1714732765018248</v>
      </c>
      <c r="K201" s="1">
        <f t="shared" si="198"/>
        <v>4.6079265407530112</v>
      </c>
      <c r="L201" s="1">
        <f t="shared" ref="L201:O201" si="199">L198*L140/L133</f>
        <v>2.2538812926180061</v>
      </c>
      <c r="M201" s="1">
        <f t="shared" si="199"/>
        <v>2.2257960790832834</v>
      </c>
      <c r="N201" s="1">
        <f t="shared" si="199"/>
        <v>2.2257962451008235</v>
      </c>
      <c r="O201" s="1">
        <f t="shared" si="199"/>
        <v>2.225795744600493</v>
      </c>
      <c r="P201" s="1">
        <f>P198*P140/P133</f>
        <v>2.2257956961702172</v>
      </c>
      <c r="Q201" s="1">
        <f>Q198*Q140/Q133</f>
        <v>2.2257962986506277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1.4415873048366319</v>
      </c>
      <c r="L202" s="1">
        <f t="shared" ref="L202:O202" si="201">L199*IFERROR(L141/L134,0)</f>
        <v>3.1893767692812167</v>
      </c>
      <c r="M202" s="1">
        <f t="shared" si="201"/>
        <v>3.1530600564204394</v>
      </c>
      <c r="N202" s="1">
        <f t="shared" si="201"/>
        <v>3.1530599676894058</v>
      </c>
      <c r="O202" s="1">
        <f t="shared" si="201"/>
        <v>3.1530600873275558</v>
      </c>
      <c r="P202" s="1">
        <f>P199*IFERROR(P141/P134,0)</f>
        <v>3.153059707049878</v>
      </c>
      <c r="Q202" s="1">
        <f>Q199*IFERROR(Q141/Q134,0)</f>
        <v>3.1530600535226183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7.2306303762665305</v>
      </c>
      <c r="G203" s="1">
        <f t="shared" ref="G203:K203" si="202">SUM(G204:G205)</f>
        <v>6.5258239034262502</v>
      </c>
      <c r="H203" s="1">
        <f t="shared" si="202"/>
        <v>6.5389814539460875</v>
      </c>
      <c r="I203" s="1">
        <f t="shared" si="202"/>
        <v>6.3898169643821596</v>
      </c>
      <c r="J203" s="1">
        <f t="shared" si="202"/>
        <v>6.1714732765018248</v>
      </c>
      <c r="K203" s="1">
        <f t="shared" si="202"/>
        <v>6.0495138455896429</v>
      </c>
      <c r="L203" s="1">
        <f t="shared" ref="L203:O203" si="203">SUM(L204:L205)</f>
        <v>5.4432580618992228</v>
      </c>
      <c r="M203" s="1">
        <f t="shared" si="203"/>
        <v>5.3788561355037228</v>
      </c>
      <c r="N203" s="1">
        <f t="shared" si="203"/>
        <v>5.3788562127902306</v>
      </c>
      <c r="O203" s="1">
        <f t="shared" si="203"/>
        <v>5.3788558319280488</v>
      </c>
      <c r="P203" s="1">
        <f>SUM(P204:P205)</f>
        <v>5.3788554032200953</v>
      </c>
      <c r="Q203" s="1">
        <f>SUM(Q204:Q205)</f>
        <v>5.378856352173246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7.2306303762665305</v>
      </c>
      <c r="G204" s="1">
        <f t="shared" si="204"/>
        <v>6.5258239034262502</v>
      </c>
      <c r="H204" s="1">
        <f t="shared" si="204"/>
        <v>6.5389814539460875</v>
      </c>
      <c r="I204" s="1">
        <f t="shared" si="204"/>
        <v>6.3898169643821596</v>
      </c>
      <c r="J204" s="1">
        <f t="shared" si="204"/>
        <v>6.1714732765018248</v>
      </c>
      <c r="K204" s="1">
        <f t="shared" si="204"/>
        <v>4.6079265407530112</v>
      </c>
      <c r="L204" s="1">
        <f t="shared" ref="L204:O204" si="205">L198-L201</f>
        <v>2.2538812926180061</v>
      </c>
      <c r="M204" s="1">
        <f t="shared" si="205"/>
        <v>2.2257960790832834</v>
      </c>
      <c r="N204" s="1">
        <f t="shared" si="205"/>
        <v>2.2257962451008244</v>
      </c>
      <c r="O204" s="1">
        <f t="shared" si="205"/>
        <v>2.225795744600493</v>
      </c>
      <c r="P204" s="1">
        <f>P198-P201</f>
        <v>2.2257956961702172</v>
      </c>
      <c r="Q204" s="1">
        <f>Q198-Q201</f>
        <v>2.2257962986506277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1.4415873048366319</v>
      </c>
      <c r="L205" s="1">
        <f t="shared" ref="L205:O205" si="206">L199-L202</f>
        <v>3.1893767692812167</v>
      </c>
      <c r="M205" s="1">
        <f t="shared" si="206"/>
        <v>3.1530600564204394</v>
      </c>
      <c r="N205" s="1">
        <f t="shared" si="206"/>
        <v>3.1530599676894058</v>
      </c>
      <c r="O205" s="1">
        <f t="shared" si="206"/>
        <v>3.1530600873275558</v>
      </c>
      <c r="P205" s="1">
        <f>P199-P202</f>
        <v>3.153059707049878</v>
      </c>
      <c r="Q205" s="1">
        <f>Q199-Q202</f>
        <v>3.1530600535226183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0.77274046454415335</v>
      </c>
      <c r="G206" s="1">
        <f t="shared" ref="G206:O206" si="207">G207</f>
        <v>0.24899969532732724</v>
      </c>
      <c r="H206" s="1">
        <f t="shared" si="207"/>
        <v>0.21322321124551313</v>
      </c>
      <c r="I206" s="1">
        <f t="shared" si="207"/>
        <v>2.8039807194028218E-3</v>
      </c>
      <c r="J206" s="1">
        <f t="shared" si="207"/>
        <v>7.7382118295777451E-3</v>
      </c>
      <c r="K206" s="1">
        <f t="shared" si="207"/>
        <v>1.3752767970775763</v>
      </c>
      <c r="L206" s="1">
        <f t="shared" si="207"/>
        <v>1.2572407269265919</v>
      </c>
      <c r="M206" s="1">
        <f t="shared" si="207"/>
        <v>3.5349348887366858</v>
      </c>
      <c r="N206" s="1">
        <f t="shared" si="207"/>
        <v>3.9598599712378721</v>
      </c>
      <c r="O206" s="1">
        <f t="shared" si="207"/>
        <v>3.8967470307665764</v>
      </c>
      <c r="P206" s="1">
        <f>P207</f>
        <v>4.0111552974123121</v>
      </c>
      <c r="Q206" s="1">
        <f>Q207</f>
        <v>4.0898255120943672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0.77274046454415335</v>
      </c>
      <c r="G207" s="1">
        <f>'[1]Electricity and CHPs'!C$92</f>
        <v>0.24899969532732724</v>
      </c>
      <c r="H207" s="1">
        <f>'[1]Electricity and CHPs'!D$92</f>
        <v>0.21322321124551313</v>
      </c>
      <c r="I207" s="1">
        <f>'[1]Electricity and CHPs'!E$92</f>
        <v>2.8039807194028218E-3</v>
      </c>
      <c r="J207" s="1">
        <f>'[1]Electricity and CHPs'!F$92</f>
        <v>7.7382118295777451E-3</v>
      </c>
      <c r="K207" s="1">
        <f>'[1]Electricity and CHPs'!G$92</f>
        <v>1.3752767970775763</v>
      </c>
      <c r="L207" s="1">
        <f>'[1]Electricity and CHPs'!H$92</f>
        <v>1.2572407269265919</v>
      </c>
      <c r="M207" s="1">
        <f>'[1]Electricity and CHPs'!I$92</f>
        <v>3.5349348887366858</v>
      </c>
      <c r="N207" s="1">
        <f>'[1]Electricity and CHPs'!J$92</f>
        <v>3.9598599712378721</v>
      </c>
      <c r="O207" s="1">
        <f>'[1]Electricity and CHPs'!K$92</f>
        <v>3.8967470307665764</v>
      </c>
      <c r="P207" s="1">
        <f>'[1]Electricity and CHPs'!L$92</f>
        <v>4.0111552974123121</v>
      </c>
      <c r="Q207" s="1">
        <f>'[1]Electricity and CHPs'!M$92</f>
        <v>4.0898255120943672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0.27559683126086598</v>
      </c>
      <c r="L208" s="1">
        <f t="shared" si="208"/>
        <v>0.28108897039202513</v>
      </c>
      <c r="M208" s="1">
        <f t="shared" si="208"/>
        <v>0.2865369997562342</v>
      </c>
      <c r="N208" s="1">
        <f t="shared" si="208"/>
        <v>0.28654143555342165</v>
      </c>
      <c r="O208" s="1">
        <f t="shared" si="208"/>
        <v>1.3877431010888075</v>
      </c>
      <c r="P208" s="1">
        <f>+P209</f>
        <v>1.3877454877654929</v>
      </c>
      <c r="Q208" s="1">
        <f>+Q209</f>
        <v>1.3877652171898887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0.27559683126086598</v>
      </c>
      <c r="L209" s="1">
        <f>'[1]Electricity and CHPs'!H$96</f>
        <v>0.28108897039202513</v>
      </c>
      <c r="M209" s="1">
        <f>'[1]Electricity and CHPs'!I$96</f>
        <v>0.2865369997562342</v>
      </c>
      <c r="N209" s="1">
        <f>'[1]Electricity and CHPs'!J$96</f>
        <v>0.28654143555342165</v>
      </c>
      <c r="O209" s="1">
        <f>'[1]Electricity and CHPs'!K$96</f>
        <v>1.3877431010888075</v>
      </c>
      <c r="P209" s="1">
        <f>'[1]Electricity and CHPs'!L$96</f>
        <v>1.3877454877654929</v>
      </c>
      <c r="Q209" s="1">
        <f>'[1]Electricity and CHPs'!M$96</f>
        <v>1.3877652171898887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7.4610951781143013</v>
      </c>
      <c r="G210" s="1">
        <f t="shared" ref="G210:K210" si="209">SUM(G211,G217,G219,G225,G227,G229,G231)</f>
        <v>15.920038839286466</v>
      </c>
      <c r="H210" s="1">
        <f t="shared" si="209"/>
        <v>15.747580093490756</v>
      </c>
      <c r="I210" s="1">
        <f t="shared" si="209"/>
        <v>11.278474237080784</v>
      </c>
      <c r="J210" s="1">
        <f t="shared" si="209"/>
        <v>11.393108608316078</v>
      </c>
      <c r="K210" s="1">
        <f t="shared" si="209"/>
        <v>9.0049992060406119</v>
      </c>
      <c r="L210" s="1">
        <f t="shared" ref="L210:O210" si="210">SUM(L211,L217,L219,L225,L227,L229,L231)</f>
        <v>17.239783101206051</v>
      </c>
      <c r="M210" s="1">
        <f t="shared" si="210"/>
        <v>17.602628019987499</v>
      </c>
      <c r="N210" s="1">
        <f t="shared" si="210"/>
        <v>17.457916078581885</v>
      </c>
      <c r="O210" s="1">
        <f t="shared" si="210"/>
        <v>22.275493489645143</v>
      </c>
      <c r="P210" s="1">
        <f>SUM(P211,P217,P219,P225,P227,P229,P231)</f>
        <v>24.476003017456883</v>
      </c>
      <c r="Q210" s="1">
        <f>SUM(Q211,Q217,Q219,Q225,Q227,Q229,Q231)</f>
        <v>26.257232148277428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2.6346750806228671</v>
      </c>
      <c r="G211" s="1">
        <f t="shared" ref="G211:O211" si="211">+G212</f>
        <v>2.8150946449722953</v>
      </c>
      <c r="H211" s="1">
        <f t="shared" si="211"/>
        <v>2.8872954876276973</v>
      </c>
      <c r="I211" s="1">
        <f t="shared" si="211"/>
        <v>0.9017744302815327</v>
      </c>
      <c r="J211" s="1">
        <f t="shared" si="211"/>
        <v>0.90177534710477403</v>
      </c>
      <c r="K211" s="1">
        <f t="shared" si="211"/>
        <v>0.90177546261362929</v>
      </c>
      <c r="L211" s="1">
        <f t="shared" si="211"/>
        <v>0.90177282310250839</v>
      </c>
      <c r="M211" s="1">
        <f t="shared" si="211"/>
        <v>0.90177294263207763</v>
      </c>
      <c r="N211" s="1">
        <f t="shared" si="211"/>
        <v>0.90177253382123335</v>
      </c>
      <c r="O211" s="1">
        <f t="shared" si="211"/>
        <v>5.5715354138963162</v>
      </c>
      <c r="P211" s="1">
        <f>+P212</f>
        <v>7.7077614903885046</v>
      </c>
      <c r="Q211" s="1">
        <f>+Q212</f>
        <v>9.3496058086892049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2.6346750806228671</v>
      </c>
      <c r="G212" s="1">
        <f>'[1]Electricity and CHPs'!C$97+G216</f>
        <v>2.8150946449722953</v>
      </c>
      <c r="H212" s="1">
        <f>'[1]Electricity and CHPs'!D$97+H216</f>
        <v>2.8872954876276973</v>
      </c>
      <c r="I212" s="1">
        <f>'[1]Electricity and CHPs'!E$97+I216</f>
        <v>0.9017744302815327</v>
      </c>
      <c r="J212" s="1">
        <f>'[1]Electricity and CHPs'!F$97+J216</f>
        <v>0.90177534710477403</v>
      </c>
      <c r="K212" s="1">
        <f>'[1]Electricity and CHPs'!G$97+K216</f>
        <v>0.90177546261362929</v>
      </c>
      <c r="L212" s="1">
        <f>'[1]Electricity and CHPs'!H$97+L216</f>
        <v>0.90177282310250839</v>
      </c>
      <c r="M212" s="1">
        <f>'[1]Electricity and CHPs'!I$97+M216</f>
        <v>0.90177294263207763</v>
      </c>
      <c r="N212" s="1">
        <f>'[1]Electricity and CHPs'!J$97+N216</f>
        <v>0.90177253382123335</v>
      </c>
      <c r="O212" s="1">
        <f>'[1]Electricity and CHPs'!K$97+O216</f>
        <v>5.5715354138963162</v>
      </c>
      <c r="P212" s="1">
        <f>'[1]Electricity and CHPs'!L$97+P216</f>
        <v>7.7077614903885046</v>
      </c>
      <c r="Q212" s="1">
        <f>'[1]Electricity and CHPs'!M$97+Q216</f>
        <v>9.3496058086892049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1.732899794172917</v>
      </c>
      <c r="G213" s="1">
        <f t="shared" ref="G213:O213" si="212">G214</f>
        <v>1.9133205325928435</v>
      </c>
      <c r="H213" s="1">
        <f t="shared" si="212"/>
        <v>1.9855211441088936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1.732899794172917</v>
      </c>
      <c r="G214" s="1">
        <f t="shared" ref="G214:K214" si="213">G212-G216</f>
        <v>1.9133205325928435</v>
      </c>
      <c r="H214" s="1">
        <f t="shared" si="213"/>
        <v>1.9855211441088936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0.9017752864499502</v>
      </c>
      <c r="G215" s="1">
        <f t="shared" ref="G215:O215" si="215">G216</f>
        <v>0.90177411237945182</v>
      </c>
      <c r="H215" s="1">
        <f t="shared" si="215"/>
        <v>0.9017743435188037</v>
      </c>
      <c r="I215" s="1">
        <f t="shared" si="215"/>
        <v>0.9017744302815327</v>
      </c>
      <c r="J215" s="1">
        <f t="shared" si="215"/>
        <v>0.90177534710477403</v>
      </c>
      <c r="K215" s="1">
        <f t="shared" si="215"/>
        <v>0.90177546261362929</v>
      </c>
      <c r="L215" s="1">
        <f t="shared" si="215"/>
        <v>0.90177282310250839</v>
      </c>
      <c r="M215" s="1">
        <f t="shared" si="215"/>
        <v>0.90177294263207763</v>
      </c>
      <c r="N215" s="1">
        <f t="shared" si="215"/>
        <v>0.90177253382123335</v>
      </c>
      <c r="O215" s="1">
        <f t="shared" si="215"/>
        <v>5.5715354138963162</v>
      </c>
      <c r="P215" s="1">
        <f>P216</f>
        <v>7.7077614903885046</v>
      </c>
      <c r="Q215" s="1">
        <f>Q216</f>
        <v>9.3496058086892049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0.9017752864499502</v>
      </c>
      <c r="G216" s="1">
        <f>'[1]Electricity and CHPs'!C$98</f>
        <v>0.90177411237945182</v>
      </c>
      <c r="H216" s="1">
        <f>'[1]Electricity and CHPs'!D$98</f>
        <v>0.9017743435188037</v>
      </c>
      <c r="I216" s="1">
        <f>'[1]Electricity and CHPs'!E$98</f>
        <v>0.9017744302815327</v>
      </c>
      <c r="J216" s="1">
        <f>'[1]Electricity and CHPs'!F$98</f>
        <v>0.90177534710477403</v>
      </c>
      <c r="K216" s="1">
        <f>'[1]Electricity and CHPs'!G$98</f>
        <v>0.90177546261362929</v>
      </c>
      <c r="L216" s="1">
        <f>'[1]Electricity and CHPs'!H$98</f>
        <v>0.90177282310250839</v>
      </c>
      <c r="M216" s="1">
        <f>'[1]Electricity and CHPs'!I$98</f>
        <v>0.90177294263207763</v>
      </c>
      <c r="N216" s="1">
        <f>'[1]Electricity and CHPs'!J$98</f>
        <v>0.90177253382123335</v>
      </c>
      <c r="O216" s="1">
        <f>'[1]Electricity and CHPs'!K$98</f>
        <v>5.5715354138963162</v>
      </c>
      <c r="P216" s="1">
        <f>'[1]Electricity and CHPs'!L$98</f>
        <v>7.7077614903885046</v>
      </c>
      <c r="Q216" s="1">
        <f>'[1]Electricity and CHPs'!M$98</f>
        <v>9.3496058086892049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2.9000135089249923</v>
      </c>
      <c r="G217" s="1">
        <f t="shared" ref="G217:O217" si="216">+G218</f>
        <v>7.6037264647205038</v>
      </c>
      <c r="H217" s="1">
        <f t="shared" si="216"/>
        <v>7.6031342004778519</v>
      </c>
      <c r="I217" s="1">
        <f t="shared" si="216"/>
        <v>2.3004723353597516</v>
      </c>
      <c r="J217" s="1">
        <f t="shared" si="216"/>
        <v>1.7125894655635245</v>
      </c>
      <c r="K217" s="1">
        <f t="shared" si="216"/>
        <v>0</v>
      </c>
      <c r="L217" s="1">
        <f t="shared" si="216"/>
        <v>8.6905151362335786</v>
      </c>
      <c r="M217" s="1">
        <f t="shared" si="216"/>
        <v>9.3353894285722276</v>
      </c>
      <c r="N217" s="1">
        <f t="shared" si="216"/>
        <v>9.3353810488328826</v>
      </c>
      <c r="O217" s="1">
        <f t="shared" si="216"/>
        <v>9.3354221336717451</v>
      </c>
      <c r="P217" s="1">
        <f>+P218</f>
        <v>9.3353951608585568</v>
      </c>
      <c r="Q217" s="1">
        <f>+Q218</f>
        <v>9.3354415987884991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2.9000135089249923</v>
      </c>
      <c r="G218" s="1">
        <f>'[1]Electricity and CHPs'!C$99</f>
        <v>7.6037264647205038</v>
      </c>
      <c r="H218" s="1">
        <f>'[1]Electricity and CHPs'!D$99</f>
        <v>7.6031342004778519</v>
      </c>
      <c r="I218" s="1">
        <f>'[1]Electricity and CHPs'!E$99</f>
        <v>2.3004723353597516</v>
      </c>
      <c r="J218" s="1">
        <f>'[1]Electricity and CHPs'!F$99</f>
        <v>1.7125894655635245</v>
      </c>
      <c r="K218" s="1">
        <f>'[1]Electricity and CHPs'!G$99</f>
        <v>0</v>
      </c>
      <c r="L218" s="1">
        <f>'[1]Electricity and CHPs'!H$99</f>
        <v>8.6905151362335786</v>
      </c>
      <c r="M218" s="1">
        <f>'[1]Electricity and CHPs'!I$99</f>
        <v>9.3353894285722276</v>
      </c>
      <c r="N218" s="1">
        <f>'[1]Electricity and CHPs'!J$99</f>
        <v>9.3353810488328826</v>
      </c>
      <c r="O218" s="1">
        <f>'[1]Electricity and CHPs'!K$99</f>
        <v>9.3354221336717451</v>
      </c>
      <c r="P218" s="1">
        <f>'[1]Electricity and CHPs'!L$99</f>
        <v>9.3353951608585568</v>
      </c>
      <c r="Q218" s="1">
        <f>'[1]Electricity and CHPs'!M$99</f>
        <v>9.3354415987884991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0.18406617690373006</v>
      </c>
      <c r="G219" s="1">
        <f t="shared" ref="G219:O219" si="217">+G220</f>
        <v>0.18585521720757461</v>
      </c>
      <c r="H219" s="1">
        <f t="shared" si="217"/>
        <v>5.263562834633799E-2</v>
      </c>
      <c r="I219" s="1">
        <f t="shared" si="217"/>
        <v>5.3026370056977086E-2</v>
      </c>
      <c r="J219" s="1">
        <f t="shared" si="217"/>
        <v>3.8660209315920328E-4</v>
      </c>
      <c r="K219" s="1">
        <f t="shared" si="217"/>
        <v>7.9766945391457659E-5</v>
      </c>
      <c r="L219" s="1">
        <f t="shared" si="217"/>
        <v>1.1824609689217621E-4</v>
      </c>
      <c r="M219" s="1">
        <f t="shared" si="217"/>
        <v>4.3400146878006683E-5</v>
      </c>
      <c r="N219" s="1">
        <f t="shared" si="217"/>
        <v>1.0496614675074064E-6</v>
      </c>
      <c r="O219" s="1">
        <f t="shared" si="217"/>
        <v>4.0366001675579505E-8</v>
      </c>
      <c r="P219" s="1">
        <f>+P220</f>
        <v>8.9192030031049362E-7</v>
      </c>
      <c r="Q219" s="1">
        <f>+Q220</f>
        <v>1.533475964598067E-7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0.18406617690373006</v>
      </c>
      <c r="G220" s="1">
        <f>'[1]Electricity and CHPs'!C$100</f>
        <v>0.18585521720757461</v>
      </c>
      <c r="H220" s="1">
        <f>'[1]Electricity and CHPs'!D$100</f>
        <v>5.263562834633799E-2</v>
      </c>
      <c r="I220" s="1">
        <f>'[1]Electricity and CHPs'!E$100</f>
        <v>5.3026370056977086E-2</v>
      </c>
      <c r="J220" s="1">
        <f>'[1]Electricity and CHPs'!F$100</f>
        <v>3.8660209315920328E-4</v>
      </c>
      <c r="K220" s="1">
        <f>'[1]Electricity and CHPs'!G$100</f>
        <v>7.9766945391457659E-5</v>
      </c>
      <c r="L220" s="1">
        <f>'[1]Electricity and CHPs'!H$100</f>
        <v>1.1824609689217621E-4</v>
      </c>
      <c r="M220" s="1">
        <f>'[1]Electricity and CHPs'!I$100</f>
        <v>4.3400146878006683E-5</v>
      </c>
      <c r="N220" s="1">
        <f>'[1]Electricity and CHPs'!J$100</f>
        <v>1.0496614675074064E-6</v>
      </c>
      <c r="O220" s="1">
        <f>'[1]Electricity and CHPs'!K$100</f>
        <v>4.0366001675579505E-8</v>
      </c>
      <c r="P220" s="1">
        <f>'[1]Electricity and CHPs'!L$100</f>
        <v>8.9192030031049362E-7</v>
      </c>
      <c r="Q220" s="1">
        <f>'[1]Electricity and CHPs'!M$100</f>
        <v>1.533475964598067E-7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0.18406617690373006</v>
      </c>
      <c r="G221" s="1">
        <f t="shared" ref="G221:O221" si="218">G222</f>
        <v>0.18585521720757461</v>
      </c>
      <c r="H221" s="1">
        <f t="shared" si="218"/>
        <v>5.263562834633799E-2</v>
      </c>
      <c r="I221" s="1">
        <f t="shared" si="218"/>
        <v>5.3026370056977086E-2</v>
      </c>
      <c r="J221" s="1">
        <f t="shared" si="218"/>
        <v>3.8660209315920328E-4</v>
      </c>
      <c r="K221" s="1">
        <f t="shared" si="218"/>
        <v>7.9766945391457659E-5</v>
      </c>
      <c r="L221" s="1">
        <f>L222</f>
        <v>1.1824609689217621E-4</v>
      </c>
      <c r="M221" s="1">
        <f t="shared" si="218"/>
        <v>4.3400146878006683E-5</v>
      </c>
      <c r="N221" s="1">
        <f t="shared" si="218"/>
        <v>1.0496614675074064E-6</v>
      </c>
      <c r="O221" s="1">
        <f t="shared" si="218"/>
        <v>4.0366001675579505E-8</v>
      </c>
      <c r="P221" s="1">
        <f>P222</f>
        <v>8.9192030031049362E-7</v>
      </c>
      <c r="Q221" s="1">
        <f>Q222</f>
        <v>1.533475964598067E-7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0.18406617690373006</v>
      </c>
      <c r="G222" s="1">
        <f t="shared" ref="G222:K222" si="219">G220-G224</f>
        <v>0.18585521720757461</v>
      </c>
      <c r="H222" s="1">
        <f t="shared" si="219"/>
        <v>5.263562834633799E-2</v>
      </c>
      <c r="I222" s="1">
        <f t="shared" si="219"/>
        <v>5.3026370056977086E-2</v>
      </c>
      <c r="J222" s="1">
        <f t="shared" si="219"/>
        <v>3.8660209315920328E-4</v>
      </c>
      <c r="K222" s="1">
        <f t="shared" si="219"/>
        <v>7.9766945391457659E-5</v>
      </c>
      <c r="L222" s="1">
        <f>L220-L224</f>
        <v>1.1824609689217621E-4</v>
      </c>
      <c r="M222" s="1">
        <f t="shared" ref="M222:O222" si="220">M220-M224</f>
        <v>4.3400146878006683E-5</v>
      </c>
      <c r="N222" s="1">
        <f t="shared" si="220"/>
        <v>1.0496614675074064E-6</v>
      </c>
      <c r="O222" s="1">
        <f t="shared" si="220"/>
        <v>4.0366001675579505E-8</v>
      </c>
      <c r="P222" s="1">
        <f>P220-P224</f>
        <v>8.9192030031049362E-7</v>
      </c>
      <c r="Q222" s="1">
        <f>Q220-Q224</f>
        <v>1.533475964598067E-7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1.7423404116627113</v>
      </c>
      <c r="G225" s="1">
        <f t="shared" ref="G225:O225" si="222">+G226</f>
        <v>1.5724620241049339</v>
      </c>
      <c r="H225" s="1">
        <f t="shared" si="222"/>
        <v>1.3481998830144037</v>
      </c>
      <c r="I225" s="1">
        <f t="shared" si="222"/>
        <v>3.605365871634123</v>
      </c>
      <c r="J225" s="1">
        <f t="shared" si="222"/>
        <v>4.0514549915529292</v>
      </c>
      <c r="K225" s="1">
        <f t="shared" si="222"/>
        <v>3.1349388261548188</v>
      </c>
      <c r="L225" s="1">
        <f t="shared" si="222"/>
        <v>2.4257550333073472</v>
      </c>
      <c r="M225" s="1">
        <f t="shared" si="222"/>
        <v>1.8770052829219241</v>
      </c>
      <c r="N225" s="1">
        <f t="shared" si="222"/>
        <v>1.4523887508975117</v>
      </c>
      <c r="O225" s="1">
        <f t="shared" si="222"/>
        <v>1.1238320227631531</v>
      </c>
      <c r="P225" s="1">
        <f>+P226</f>
        <v>0.86960002662233993</v>
      </c>
      <c r="Q225" s="1">
        <f>+Q226</f>
        <v>0.6728926130540227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1.7423404116627113</v>
      </c>
      <c r="G226" s="1">
        <f>'[1]Electricity and CHPs'!C$101</f>
        <v>1.5724620241049339</v>
      </c>
      <c r="H226" s="1">
        <f>'[1]Electricity and CHPs'!D$101</f>
        <v>1.3481998830144037</v>
      </c>
      <c r="I226" s="1">
        <f>'[1]Electricity and CHPs'!E$101</f>
        <v>3.605365871634123</v>
      </c>
      <c r="J226" s="1">
        <f>'[1]Electricity and CHPs'!F$101</f>
        <v>4.0514549915529292</v>
      </c>
      <c r="K226" s="1">
        <f>'[1]Electricity and CHPs'!G$101</f>
        <v>3.1349388261548188</v>
      </c>
      <c r="L226" s="1">
        <f>'[1]Electricity and CHPs'!H$101</f>
        <v>2.4257550333073472</v>
      </c>
      <c r="M226" s="1">
        <f>'[1]Electricity and CHPs'!I$101</f>
        <v>1.8770052829219241</v>
      </c>
      <c r="N226" s="1">
        <f>'[1]Electricity and CHPs'!J$101</f>
        <v>1.4523887508975117</v>
      </c>
      <c r="O226" s="1">
        <f>'[1]Electricity and CHPs'!K$101</f>
        <v>1.1238320227631531</v>
      </c>
      <c r="P226" s="1">
        <f>'[1]Electricity and CHPs'!L$101</f>
        <v>0.86960002662233993</v>
      </c>
      <c r="Q226" s="1">
        <f>'[1]Electricity and CHPs'!M$101</f>
        <v>0.6728926130540227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2.8219610419864824E-5</v>
      </c>
      <c r="J227" s="1">
        <f t="shared" si="223"/>
        <v>4.5818488517095924E-5</v>
      </c>
      <c r="K227" s="1">
        <f t="shared" si="223"/>
        <v>4.6021348825849782E-5</v>
      </c>
      <c r="L227" s="1">
        <f t="shared" si="223"/>
        <v>4.6213357261218154E-5</v>
      </c>
      <c r="M227" s="1">
        <f t="shared" si="223"/>
        <v>4.7108629421565172E-5</v>
      </c>
      <c r="N227" s="1">
        <f t="shared" si="223"/>
        <v>4.7505794266912894E-5</v>
      </c>
      <c r="O227" s="1">
        <f t="shared" si="223"/>
        <v>5.6383061916252465E-5</v>
      </c>
      <c r="P227" s="1">
        <f>+P228</f>
        <v>5.8381605032351838E-5</v>
      </c>
      <c r="Q227" s="1">
        <f>+Q228</f>
        <v>1.0603360828813756E-4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2.8219610419864824E-5</v>
      </c>
      <c r="J228" s="1">
        <f>'[1]Electricity and CHPs'!F$102</f>
        <v>4.5818488517095924E-5</v>
      </c>
      <c r="K228" s="1">
        <f>'[1]Electricity and CHPs'!G$102</f>
        <v>4.6021348825849782E-5</v>
      </c>
      <c r="L228" s="1">
        <f>'[1]Electricity and CHPs'!H$102</f>
        <v>4.6213357261218154E-5</v>
      </c>
      <c r="M228" s="1">
        <f>'[1]Electricity and CHPs'!I$102</f>
        <v>4.7108629421565172E-5</v>
      </c>
      <c r="N228" s="1">
        <f>'[1]Electricity and CHPs'!J$102</f>
        <v>4.7505794266912894E-5</v>
      </c>
      <c r="O228" s="1">
        <f>'[1]Electricity and CHPs'!K$102</f>
        <v>5.6383061916252465E-5</v>
      </c>
      <c r="P228" s="1">
        <f>'[1]Electricity and CHPs'!L$102</f>
        <v>5.8381605032351838E-5</v>
      </c>
      <c r="Q228" s="1">
        <f>'[1]Electricity and CHPs'!M$102</f>
        <v>1.0603360828813756E-4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1.8547041566103421E-4</v>
      </c>
      <c r="L229" s="1">
        <f t="shared" si="224"/>
        <v>1.8568579711850995E-4</v>
      </c>
      <c r="M229" s="1">
        <f t="shared" si="224"/>
        <v>1.8666816049457772E-4</v>
      </c>
      <c r="N229" s="1">
        <f t="shared" si="224"/>
        <v>1.8757852398304398E-4</v>
      </c>
      <c r="O229" s="1">
        <f t="shared" si="224"/>
        <v>2.1682482720275029E-4</v>
      </c>
      <c r="P229" s="1">
        <f>+P230</f>
        <v>2.2098237367951595E-4</v>
      </c>
      <c r="Q229" s="1">
        <f>+Q230</f>
        <v>3.2335006222566741E-4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1.8547041566103421E-4</v>
      </c>
      <c r="L230" s="1">
        <f>'[1]Electricity and CHPs'!H$90</f>
        <v>1.8568579711850995E-4</v>
      </c>
      <c r="M230" s="1">
        <f>'[1]Electricity and CHPs'!I$90</f>
        <v>1.8666816049457772E-4</v>
      </c>
      <c r="N230" s="1">
        <f>'[1]Electricity and CHPs'!J$90</f>
        <v>1.8757852398304398E-4</v>
      </c>
      <c r="O230" s="1">
        <f>'[1]Electricity and CHPs'!K$90</f>
        <v>2.1682482720275029E-4</v>
      </c>
      <c r="P230" s="1">
        <f>'[1]Electricity and CHPs'!L$90</f>
        <v>2.2098237367951595E-4</v>
      </c>
      <c r="Q230" s="1">
        <f>'[1]Electricity and CHPs'!M$90</f>
        <v>3.2335006222566741E-4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3.7429004882811587</v>
      </c>
      <c r="H231" s="1">
        <f t="shared" si="225"/>
        <v>3.8563148940244645</v>
      </c>
      <c r="I231" s="1">
        <f t="shared" si="225"/>
        <v>4.4178070101379801</v>
      </c>
      <c r="J231" s="1">
        <f t="shared" si="225"/>
        <v>4.7268563835131738</v>
      </c>
      <c r="K231" s="1">
        <f t="shared" si="225"/>
        <v>4.9679736585622862</v>
      </c>
      <c r="L231" s="1">
        <f t="shared" si="225"/>
        <v>5.2213899633113421</v>
      </c>
      <c r="M231" s="1">
        <f t="shared" si="225"/>
        <v>5.4881831889244754</v>
      </c>
      <c r="N231" s="1">
        <f t="shared" si="225"/>
        <v>5.7681376110505385</v>
      </c>
      <c r="O231" s="1">
        <f t="shared" si="225"/>
        <v>6.2444306710588098</v>
      </c>
      <c r="P231" s="1">
        <f>+P232</f>
        <v>6.5629660836884671</v>
      </c>
      <c r="Q231" s="1">
        <f>+Q232</f>
        <v>6.8988625907275969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3.7429004882811587</v>
      </c>
      <c r="H232" s="1">
        <f>'[1]Electricity and CHPs'!D$123</f>
        <v>3.8563148940244645</v>
      </c>
      <c r="I232" s="1">
        <f>'[1]Electricity and CHPs'!E$123</f>
        <v>4.4178070101379801</v>
      </c>
      <c r="J232" s="1">
        <f>'[1]Electricity and CHPs'!F$123</f>
        <v>4.7268563835131738</v>
      </c>
      <c r="K232" s="1">
        <f>'[1]Electricity and CHPs'!G$123</f>
        <v>4.9679736585622862</v>
      </c>
      <c r="L232" s="1">
        <f>'[1]Electricity and CHPs'!H$123</f>
        <v>5.2213899633113421</v>
      </c>
      <c r="M232" s="1">
        <f>'[1]Electricity and CHPs'!I$123</f>
        <v>5.4881831889244754</v>
      </c>
      <c r="N232" s="1">
        <f>'[1]Electricity and CHPs'!J$123</f>
        <v>5.7681376110505385</v>
      </c>
      <c r="O232" s="1">
        <f>'[1]Electricity and CHPs'!K$123</f>
        <v>6.2444306710588098</v>
      </c>
      <c r="P232" s="1">
        <f>'[1]Electricity and CHPs'!L$123</f>
        <v>6.5629660836884671</v>
      </c>
      <c r="Q232" s="1">
        <f>'[1]Electricity and CHPs'!M$123</f>
        <v>6.8988625907275969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6.5024979418197706</v>
      </c>
      <c r="G233" s="1">
        <f t="shared" ref="G233:K233" si="226">SUM(G234,G240,G273,G282,G288)</f>
        <v>7.9544542588648373</v>
      </c>
      <c r="H233" s="1">
        <f t="shared" si="226"/>
        <v>8.9580621457656306</v>
      </c>
      <c r="I233" s="1">
        <f t="shared" si="226"/>
        <v>10.872926633321638</v>
      </c>
      <c r="J233" s="1">
        <f t="shared" si="226"/>
        <v>10.787210966511218</v>
      </c>
      <c r="K233" s="1">
        <f t="shared" si="226"/>
        <v>14.487110139928008</v>
      </c>
      <c r="L233" s="1">
        <f t="shared" ref="L233:O233" si="227">SUM(L234,L240,L273,L282,L288)</f>
        <v>15.703822608531613</v>
      </c>
      <c r="M233" s="1">
        <f t="shared" si="227"/>
        <v>15.965179878040482</v>
      </c>
      <c r="N233" s="1">
        <f t="shared" si="227"/>
        <v>16.610835830581802</v>
      </c>
      <c r="O233" s="1">
        <f t="shared" si="227"/>
        <v>17.034921197587941</v>
      </c>
      <c r="P233" s="1">
        <f>SUM(P234,P240,P273,P282,P288)</f>
        <v>18.401201318367015</v>
      </c>
      <c r="Q233" s="1">
        <f>SUM(Q234,Q240,Q273,Q282,Q288)</f>
        <v>18.638084776272706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0.92932934456776151</v>
      </c>
      <c r="G234" s="1">
        <f t="shared" ref="G234:O234" si="228">+G235</f>
        <v>2.0724069133768506</v>
      </c>
      <c r="H234" s="1">
        <f t="shared" si="228"/>
        <v>8.6336767317638799E-2</v>
      </c>
      <c r="I234" s="1">
        <f t="shared" si="228"/>
        <v>1.3169491854668647</v>
      </c>
      <c r="J234" s="1">
        <f t="shared" si="228"/>
        <v>0.84913069538756314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7.2148425405644456E-3</v>
      </c>
      <c r="O234" s="1">
        <f t="shared" si="228"/>
        <v>7.1694427458192768E-3</v>
      </c>
      <c r="P234" s="1">
        <f>+P235</f>
        <v>0.37749754231276217</v>
      </c>
      <c r="Q234" s="1">
        <f>+Q235</f>
        <v>0.37554929141319482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0.92932934456776151</v>
      </c>
      <c r="G235" s="1">
        <f>'[1]Electricity and CHPs'!C$104</f>
        <v>2.0724069133768506</v>
      </c>
      <c r="H235" s="1">
        <f>'[1]Electricity and CHPs'!D$104</f>
        <v>8.6336767317638799E-2</v>
      </c>
      <c r="I235" s="1">
        <f>'[1]Electricity and CHPs'!E$104</f>
        <v>1.3169491854668647</v>
      </c>
      <c r="J235" s="1">
        <f>'[1]Electricity and CHPs'!F$104</f>
        <v>0.84913069538756314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7.2148425405644456E-3</v>
      </c>
      <c r="O235" s="1">
        <f>'[1]Electricity and CHPs'!K$104</f>
        <v>7.1694427458192768E-3</v>
      </c>
      <c r="P235" s="1">
        <f>'[1]Electricity and CHPs'!L$104</f>
        <v>0.37749754231276217</v>
      </c>
      <c r="Q235" s="1">
        <f>'[1]Electricity and CHPs'!M$104</f>
        <v>0.37554929141319482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0.92932934456776151</v>
      </c>
      <c r="G236" s="1">
        <f t="shared" ref="G236:O236" si="229">G237</f>
        <v>2.0724069133768506</v>
      </c>
      <c r="H236" s="1">
        <f t="shared" si="229"/>
        <v>8.6336767317638799E-2</v>
      </c>
      <c r="I236" s="1">
        <f t="shared" si="229"/>
        <v>1.3169491854668647</v>
      </c>
      <c r="J236" s="1">
        <f t="shared" si="229"/>
        <v>0.84913069538756314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7.2148425405644456E-3</v>
      </c>
      <c r="O236" s="1">
        <f t="shared" si="229"/>
        <v>7.1694427458192768E-3</v>
      </c>
      <c r="P236" s="1">
        <f>P237</f>
        <v>0.37749754231276217</v>
      </c>
      <c r="Q236" s="1">
        <f>Q237</f>
        <v>0.37554929141319482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0.92932934456776151</v>
      </c>
      <c r="G237" s="1">
        <f t="shared" ref="G237:K237" si="230">G235-G239</f>
        <v>2.0724069133768506</v>
      </c>
      <c r="H237" s="1">
        <f t="shared" si="230"/>
        <v>8.6336767317638799E-2</v>
      </c>
      <c r="I237" s="1">
        <f t="shared" si="230"/>
        <v>1.3169491854668647</v>
      </c>
      <c r="J237" s="1">
        <f t="shared" si="230"/>
        <v>0.84913069538756314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7.2148425405644456E-3</v>
      </c>
      <c r="O237" s="1">
        <f t="shared" si="231"/>
        <v>7.1694427458192768E-3</v>
      </c>
      <c r="P237" s="1">
        <f>P235-P239</f>
        <v>0.37749754231276217</v>
      </c>
      <c r="Q237" s="1">
        <f>Q235-Q239</f>
        <v>0.37554929141319482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2.9787801415182522</v>
      </c>
      <c r="G240" s="1">
        <f t="shared" ref="G240:K240" si="235">SUM(G241:G250)</f>
        <v>2.7643834594162819</v>
      </c>
      <c r="H240" s="1">
        <f t="shared" si="235"/>
        <v>2.9453549915396926</v>
      </c>
      <c r="I240" s="1">
        <f t="shared" si="235"/>
        <v>3.9177224325877775</v>
      </c>
      <c r="J240" s="1">
        <f t="shared" si="235"/>
        <v>3.9111914878009686</v>
      </c>
      <c r="K240" s="1">
        <f t="shared" si="235"/>
        <v>3.9999021525764902</v>
      </c>
      <c r="L240" s="1">
        <f t="shared" ref="L240:O240" si="236">SUM(L241:L250)</f>
        <v>2.2272889174988251</v>
      </c>
      <c r="M240" s="1">
        <f t="shared" si="236"/>
        <v>2.9904256931698265</v>
      </c>
      <c r="N240" s="1">
        <f t="shared" si="236"/>
        <v>3.9856477379089759</v>
      </c>
      <c r="O240" s="1">
        <f t="shared" si="236"/>
        <v>4.4636770813067521</v>
      </c>
      <c r="P240" s="1">
        <f>SUM(P241:P250)</f>
        <v>5.5006329164258636</v>
      </c>
      <c r="Q240" s="1">
        <f>SUM(Q241:Q250)</f>
        <v>5.6953780680505899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0.76841502061476519</v>
      </c>
      <c r="G241" s="1">
        <f>'[1]Electricity and CHPs_IN'!C$39*0.75-G88-G242</f>
        <v>0.31804857286726906</v>
      </c>
      <c r="H241" s="1">
        <f>'[1]Electricity and CHPs_IN'!D$39*0.75-H88-H242</f>
        <v>5.6572072569441814E-2</v>
      </c>
      <c r="I241" s="1">
        <f>'[1]Electricity and CHPs_IN'!E$39*0.75-I88-I242</f>
        <v>0.33894894840837969</v>
      </c>
      <c r="J241" s="1">
        <f>'[1]Electricity and CHPs'!F$103-J242</f>
        <v>0.27633342077127776</v>
      </c>
      <c r="K241" s="1">
        <f>'[1]Electricity and CHPs'!G$103-K242</f>
        <v>0.75341183317758531</v>
      </c>
      <c r="L241" s="1">
        <f>'[1]Electricity and CHPs'!H$103-L242</f>
        <v>0.42653406600435567</v>
      </c>
      <c r="M241" s="1">
        <f>'[1]Electricity and CHPs'!I$103-M242</f>
        <v>0.46862873552817108</v>
      </c>
      <c r="N241" s="1">
        <f>'[1]Electricity and CHPs'!J$103-N242</f>
        <v>0.34394096766572924</v>
      </c>
      <c r="O241" s="1">
        <f>'[1]Electricity and CHPs'!K$103-O242</f>
        <v>0.32783654328571665</v>
      </c>
      <c r="P241" s="1">
        <f>'[1]Electricity and CHPs'!L$103-P242</f>
        <v>0.46863616528876756</v>
      </c>
      <c r="Q241" s="1">
        <f>'[1]Electricity and CHPs'!M$103-Q242</f>
        <v>0.46867447275359941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1.1547748848925374E-3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0.24660529507228973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0.27096695003510729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0.1988661988888453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0.18956121030640549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0.27096813548140691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0.27098859954481958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1.2249113145320676E-4</v>
      </c>
      <c r="J243" s="1">
        <f>'[1]Electricity and CHPs'!F$107</f>
        <v>1.6544486232796793E-4</v>
      </c>
      <c r="K243" s="1">
        <f>'[1]Electricity and CHPs'!G$107</f>
        <v>1.6890104059718576E-3</v>
      </c>
      <c r="L243" s="1">
        <f>'[1]Electricity and CHPs'!H$107</f>
        <v>1.2643240974490378E-3</v>
      </c>
      <c r="M243" s="1">
        <f>'[1]Electricity and CHPs'!I$107</f>
        <v>3.3372450892384017E-4</v>
      </c>
      <c r="N243" s="1">
        <f>'[1]Electricity and CHPs'!J$107</f>
        <v>4.9670429062410556E-4</v>
      </c>
      <c r="O243" s="1">
        <f>'[1]Electricity and CHPs'!K$107</f>
        <v>3.4132511072232943E-4</v>
      </c>
      <c r="P243" s="1">
        <f>'[1]Electricity and CHPs'!L$107</f>
        <v>3.2687768002015254E-4</v>
      </c>
      <c r="Q243" s="1">
        <f>'[1]Electricity and CHPs'!M$107</f>
        <v>3.0825520666812999E-4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3.3177652405089554E-2</v>
      </c>
      <c r="G244" s="1">
        <f>'[1]Electricity and CHPs'!C$109</f>
        <v>5.1772952204771515E-3</v>
      </c>
      <c r="H244" s="1">
        <f>'[1]Electricity and CHPs'!D$109</f>
        <v>1.5501800879606205E-2</v>
      </c>
      <c r="I244" s="1">
        <f>'[1]Electricity and CHPs'!E$109</f>
        <v>1.1938644865918821E-2</v>
      </c>
      <c r="J244" s="1">
        <f>'[1]Electricity and CHPs'!F$109</f>
        <v>1.233409927266808E-2</v>
      </c>
      <c r="K244" s="1">
        <f>'[1]Electricity and CHPs'!G$109</f>
        <v>5.4338779852116407E-3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5.1072159857704956E-3</v>
      </c>
      <c r="O244" s="1">
        <f>'[1]Electricity and CHPs'!K$109</f>
        <v>8.6693583971213985E-3</v>
      </c>
      <c r="P244" s="1">
        <f>'[1]Electricity and CHPs'!L$109</f>
        <v>1.1100666981037188E-2</v>
      </c>
      <c r="Q244" s="1">
        <f>'[1]Electricity and CHPs'!M$109</f>
        <v>1.4187175967577913E-2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6.0299416024994182E-2</v>
      </c>
      <c r="G246" s="1">
        <f>'[1]Electricity and CHPs'!C$112</f>
        <v>0.11261808497892638</v>
      </c>
      <c r="H246" s="1">
        <f>'[1]Electricity and CHPs'!D$112</f>
        <v>0.45201443118336609</v>
      </c>
      <c r="I246" s="1">
        <f>'[1]Electricity and CHPs'!E$112</f>
        <v>0.43838190102826113</v>
      </c>
      <c r="J246" s="1">
        <f>'[1]Electricity and CHPs'!F$112</f>
        <v>0.43536915900736489</v>
      </c>
      <c r="K246" s="1">
        <f>'[1]Electricity and CHPs'!G$112</f>
        <v>0.21900584449367957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4.4297283012189916E-3</v>
      </c>
      <c r="O246" s="1">
        <f>'[1]Electricity and CHPs'!K$112</f>
        <v>1.4648719961283944E-2</v>
      </c>
      <c r="P246" s="1">
        <f>'[1]Electricity and CHPs'!L$112</f>
        <v>9.9816546100638497E-3</v>
      </c>
      <c r="Q246" s="1">
        <f>'[1]Electricity and CHPs'!M$112</f>
        <v>1.704975686881087E-2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1.4243090576975197</v>
      </c>
      <c r="G248" s="1">
        <f>'[1]Electricity and CHPs'!C$115</f>
        <v>1.5783341046528998</v>
      </c>
      <c r="H248" s="1">
        <f>'[1]Electricity and CHPs'!D$115</f>
        <v>1.483222581534684</v>
      </c>
      <c r="I248" s="1">
        <f>'[1]Electricity and CHPs'!E$115</f>
        <v>1.3241875948048387</v>
      </c>
      <c r="J248" s="1">
        <f>'[1]Electricity and CHPs'!F$115</f>
        <v>1.1651862793904699</v>
      </c>
      <c r="K248" s="1">
        <f>'[1]Electricity and CHPs'!G$115</f>
        <v>1.552885306895194</v>
      </c>
      <c r="L248" s="1">
        <f>'[1]Electricity and CHPs'!H$115</f>
        <v>1.5528852323247304</v>
      </c>
      <c r="M248" s="1">
        <f>'[1]Electricity and CHPs'!I$115</f>
        <v>2.2504962830976245</v>
      </c>
      <c r="N248" s="1">
        <f>'[1]Electricity and CHPs'!J$115</f>
        <v>3.4307153140441806</v>
      </c>
      <c r="O248" s="1">
        <f>'[1]Electricity and CHPs'!K$115</f>
        <v>3.9201043727531455</v>
      </c>
      <c r="P248" s="1">
        <f>'[1]Electricity and CHPs'!L$115</f>
        <v>4.7378425312537802</v>
      </c>
      <c r="Q248" s="1">
        <f>'[1]Electricity and CHPs'!M$115</f>
        <v>4.9207205759110417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0.69257899477588347</v>
      </c>
      <c r="G249" s="1">
        <f>'[1]Electricity and CHPs'!C$116</f>
        <v>0.75020540169670935</v>
      </c>
      <c r="H249" s="1">
        <f>'[1]Electricity and CHPs'!D$116</f>
        <v>0.93804410537259419</v>
      </c>
      <c r="I249" s="1">
        <f>'[1]Electricity and CHPs'!E$116</f>
        <v>1.804142852348926</v>
      </c>
      <c r="J249" s="1">
        <f>'[1]Electricity and CHPs'!F$116</f>
        <v>2.02180308449686</v>
      </c>
      <c r="K249" s="1">
        <f>'[1]Electricity and CHPs'!G$116</f>
        <v>1.4663215047339553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1.9195675357077868E-3</v>
      </c>
      <c r="O249" s="1">
        <f>'[1]Electricity and CHPs'!K$116</f>
        <v>2.210740184115332E-3</v>
      </c>
      <c r="P249" s="1">
        <f>'[1]Electricity and CHPs'!L$116</f>
        <v>1.5306383936827201E-3</v>
      </c>
      <c r="Q249" s="1">
        <f>'[1]Electricity and CHPs'!M$116</f>
        <v>2.9297123241788544E-3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1.7204119689909618E-4</v>
      </c>
      <c r="O250" s="1">
        <f>'[1]Electricity and CHPs'!K$118</f>
        <v>3.0481130824100411E-4</v>
      </c>
      <c r="P250" s="1">
        <f>'[1]Electricity and CHPs'!L$118</f>
        <v>2.4624673710495253E-4</v>
      </c>
      <c r="Q250" s="1">
        <f>'[1]Electricity and CHPs'!M$118</f>
        <v>5.1951947389255234E-4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1.5137924157313227</v>
      </c>
      <c r="G251" s="1">
        <f t="shared" ref="G251:K251" si="237">SUM(G252:G261)</f>
        <v>1.1335274354968223</v>
      </c>
      <c r="H251" s="1">
        <f t="shared" si="237"/>
        <v>1.3337810448263419</v>
      </c>
      <c r="I251" s="1">
        <f t="shared" si="237"/>
        <v>2.5497217057169497</v>
      </c>
      <c r="J251" s="1">
        <f t="shared" si="237"/>
        <v>2.6970697106823551</v>
      </c>
      <c r="K251" s="1">
        <f t="shared" si="237"/>
        <v>2.2636143584927666</v>
      </c>
      <c r="L251" s="1">
        <f t="shared" ref="L251:O251" si="238">SUM(L252:L261)</f>
        <v>0.50177761533295517</v>
      </c>
      <c r="M251" s="1">
        <f t="shared" si="238"/>
        <v>0.31468908712257693</v>
      </c>
      <c r="N251" s="1">
        <f t="shared" si="238"/>
        <v>2.9033640475816226E-2</v>
      </c>
      <c r="O251" s="1">
        <f t="shared" si="238"/>
        <v>5.9415440678475262E-3</v>
      </c>
      <c r="P251" s="1">
        <f>SUM(P252:P261)</f>
        <v>5.0438822660179503E-3</v>
      </c>
      <c r="Q251" s="1">
        <f>SUM(Q252:Q261)</f>
        <v>5.4528050549849192E-3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0.74830650917068253</v>
      </c>
      <c r="G252" s="1">
        <f t="shared" si="239"/>
        <v>0.30396440225506738</v>
      </c>
      <c r="H252" s="1">
        <f t="shared" si="239"/>
        <v>5.160596779289181E-2</v>
      </c>
      <c r="I252" s="1">
        <f t="shared" si="239"/>
        <v>0.3332230121981149</v>
      </c>
      <c r="J252" s="1">
        <f t="shared" si="239"/>
        <v>0.27140898965842114</v>
      </c>
      <c r="K252" s="1">
        <f t="shared" si="239"/>
        <v>0.69694405514577218</v>
      </c>
      <c r="L252" s="1">
        <f t="shared" ref="L252:O252" si="240">L241-L263</f>
        <v>0.31735479980760367</v>
      </c>
      <c r="M252" s="1">
        <f t="shared" si="240"/>
        <v>0.19930597023894125</v>
      </c>
      <c r="N252" s="1">
        <f t="shared" si="240"/>
        <v>1.7994728674466665E-2</v>
      </c>
      <c r="O252" s="1">
        <f t="shared" si="240"/>
        <v>3.5834309529003683E-3</v>
      </c>
      <c r="P252" s="1">
        <f t="shared" ref="P252:Q261" si="241">P241-P263</f>
        <v>3.0988141555840509E-3</v>
      </c>
      <c r="Q252" s="1">
        <f t="shared" si="241"/>
        <v>3.2989941491624597E-3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1.0682251799299736E-3</v>
      </c>
      <c r="L253" s="1">
        <f t="shared" ref="L253:O253" si="242">L242-L264</f>
        <v>0.18348211851468471</v>
      </c>
      <c r="M253" s="1">
        <f t="shared" si="242"/>
        <v>0.1152411851538867</v>
      </c>
      <c r="N253" s="1">
        <f t="shared" si="242"/>
        <v>1.0404527601972746E-2</v>
      </c>
      <c r="O253" s="1">
        <f t="shared" si="242"/>
        <v>2.0720066825778705E-3</v>
      </c>
      <c r="P253" s="1">
        <f t="shared" si="241"/>
        <v>1.7917522294179089E-3</v>
      </c>
      <c r="Q253" s="1">
        <f t="shared" si="241"/>
        <v>1.9074855925811929E-3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1.2042186288542478E-4</v>
      </c>
      <c r="J254" s="1">
        <f t="shared" si="239"/>
        <v>1.6249653336639625E-4</v>
      </c>
      <c r="K254" s="1">
        <f t="shared" si="239"/>
        <v>1.5624200598983299E-3</v>
      </c>
      <c r="L254" s="1">
        <f t="shared" ref="L254:O254" si="243">L243-L265</f>
        <v>9.4069701066683666E-4</v>
      </c>
      <c r="M254" s="1">
        <f t="shared" si="243"/>
        <v>1.4193172974895775E-4</v>
      </c>
      <c r="N254" s="1">
        <f t="shared" si="243"/>
        <v>2.5987189028063107E-5</v>
      </c>
      <c r="O254" s="1">
        <f t="shared" si="243"/>
        <v>3.7308682995067515E-6</v>
      </c>
      <c r="P254" s="1">
        <f t="shared" si="241"/>
        <v>2.1614490238216328E-6</v>
      </c>
      <c r="Q254" s="1">
        <f t="shared" si="241"/>
        <v>2.1698048056090365E-6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3.2309432517167808E-2</v>
      </c>
      <c r="G255" s="1">
        <f t="shared" ref="G255:K255" si="244">G244-G266</f>
        <v>4.9480286385284646E-3</v>
      </c>
      <c r="H255" s="1">
        <f t="shared" si="244"/>
        <v>1.4140995735003404E-2</v>
      </c>
      <c r="I255" s="1">
        <f t="shared" si="244"/>
        <v>1.1736962815390984E-2</v>
      </c>
      <c r="J255" s="1">
        <f t="shared" si="244"/>
        <v>1.2114298055580905E-2</v>
      </c>
      <c r="K255" s="1">
        <f t="shared" si="244"/>
        <v>5.026611995471655E-3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2.6720563871634496E-4</v>
      </c>
      <c r="O255" s="1">
        <f t="shared" si="245"/>
        <v>9.4760782036911947E-5</v>
      </c>
      <c r="P255" s="1">
        <f t="shared" si="241"/>
        <v>7.340215400590544E-5</v>
      </c>
      <c r="Q255" s="1">
        <f t="shared" si="241"/>
        <v>9.9863366219187302E-5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5.8721451689731682E-2</v>
      </c>
      <c r="G257" s="1">
        <f t="shared" si="248"/>
        <v>0.10763100923586191</v>
      </c>
      <c r="H257" s="1">
        <f t="shared" si="248"/>
        <v>0.41233494051217262</v>
      </c>
      <c r="I257" s="1">
        <f t="shared" si="248"/>
        <v>0.43097622293777155</v>
      </c>
      <c r="J257" s="1">
        <f t="shared" si="248"/>
        <v>0.42761061345681184</v>
      </c>
      <c r="K257" s="1">
        <f t="shared" si="248"/>
        <v>0.20259148402049609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2.3176000062752767E-4</v>
      </c>
      <c r="O257" s="1">
        <f t="shared" si="249"/>
        <v>1.6011844196357934E-4</v>
      </c>
      <c r="P257" s="1">
        <f t="shared" si="241"/>
        <v>6.6002786154494703E-5</v>
      </c>
      <c r="Q257" s="1">
        <f t="shared" si="241"/>
        <v>1.2001303980645889E-4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0.67445502235374089</v>
      </c>
      <c r="G260" s="1">
        <f t="shared" si="254"/>
        <v>0.71698399536736457</v>
      </c>
      <c r="H260" s="1">
        <f t="shared" si="254"/>
        <v>0.85569914078627407</v>
      </c>
      <c r="I260" s="1">
        <f t="shared" si="254"/>
        <v>1.7736650859027867</v>
      </c>
      <c r="J260" s="1">
        <f t="shared" si="254"/>
        <v>1.9857733129781747</v>
      </c>
      <c r="K260" s="1">
        <f t="shared" si="254"/>
        <v>1.3564215620911981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1.0043030701404319E-4</v>
      </c>
      <c r="O260" s="1">
        <f t="shared" si="255"/>
        <v>2.4164587404386113E-5</v>
      </c>
      <c r="P260" s="1">
        <f t="shared" si="241"/>
        <v>1.012120760782902E-5</v>
      </c>
      <c r="Q260" s="1">
        <f t="shared" si="241"/>
        <v>2.0622210890663094E-5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9.0010639908373049E-6</v>
      </c>
      <c r="O261" s="1">
        <f t="shared" si="257"/>
        <v>3.3317526649033024E-6</v>
      </c>
      <c r="P261" s="1">
        <f t="shared" si="241"/>
        <v>1.6282842239395147E-6</v>
      </c>
      <c r="Q261" s="1">
        <f t="shared" si="241"/>
        <v>3.6568915193479221E-6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1.464987725786929</v>
      </c>
      <c r="G262" s="1">
        <f t="shared" ref="G262:K262" si="258">SUM(G263:G272)</f>
        <v>1.6308560239194594</v>
      </c>
      <c r="H262" s="1">
        <f t="shared" si="258"/>
        <v>1.6115739467133505</v>
      </c>
      <c r="I262" s="1">
        <f t="shared" si="258"/>
        <v>1.3680007268708281</v>
      </c>
      <c r="J262" s="1">
        <f t="shared" si="258"/>
        <v>1.2141217771186137</v>
      </c>
      <c r="K262" s="1">
        <f t="shared" si="258"/>
        <v>1.7362877940837238</v>
      </c>
      <c r="L262" s="1">
        <f t="shared" ref="L262:O262" si="259">SUM(L263:L272)</f>
        <v>1.7255113021658697</v>
      </c>
      <c r="M262" s="1">
        <f t="shared" si="259"/>
        <v>2.6757366060472498</v>
      </c>
      <c r="N262" s="1">
        <f t="shared" si="259"/>
        <v>3.9566140974331594</v>
      </c>
      <c r="O262" s="1">
        <f t="shared" si="259"/>
        <v>4.4577355372389036</v>
      </c>
      <c r="P262" s="1">
        <f>SUM(P263:P272)</f>
        <v>5.4955890341598455</v>
      </c>
      <c r="Q262" s="1">
        <f>SUM(Q263:Q272)</f>
        <v>5.6899252629956045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2.0108511444082655E-2</v>
      </c>
      <c r="G263" s="1">
        <f t="shared" si="260"/>
        <v>1.4084170612201697E-2</v>
      </c>
      <c r="H263" s="1">
        <f t="shared" si="260"/>
        <v>4.9661047765500047E-3</v>
      </c>
      <c r="I263" s="1">
        <f t="shared" si="260"/>
        <v>5.7259362102647753E-3</v>
      </c>
      <c r="J263" s="1">
        <f t="shared" si="260"/>
        <v>4.9244311128566441E-3</v>
      </c>
      <c r="K263" s="1">
        <f t="shared" si="260"/>
        <v>5.6467778031813076E-2</v>
      </c>
      <c r="L263" s="1">
        <f t="shared" ref="L263:O263" si="261">L241*IFERROR(L120/L88,0)</f>
        <v>0.109179266196752</v>
      </c>
      <c r="M263" s="1">
        <f t="shared" si="261"/>
        <v>0.26932276528922983</v>
      </c>
      <c r="N263" s="1">
        <f t="shared" si="261"/>
        <v>0.32594623899126257</v>
      </c>
      <c r="O263" s="1">
        <f t="shared" si="261"/>
        <v>0.32425311233281628</v>
      </c>
      <c r="P263" s="1">
        <f t="shared" ref="P263:Q272" si="262">P241*IFERROR(P120/P88,0)</f>
        <v>0.46553735113318351</v>
      </c>
      <c r="Q263" s="1">
        <f t="shared" si="262"/>
        <v>0.46537547860443695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8.6549704962563735E-5</v>
      </c>
      <c r="L264" s="1">
        <f t="shared" ref="L264:O264" si="263">L242*IFERROR(L121/L89,0)</f>
        <v>6.3123176557605021E-2</v>
      </c>
      <c r="M264" s="1">
        <f t="shared" si="263"/>
        <v>0.15572576488122059</v>
      </c>
      <c r="N264" s="1">
        <f t="shared" si="263"/>
        <v>0.18846167128687255</v>
      </c>
      <c r="O264" s="1">
        <f t="shared" si="263"/>
        <v>0.18748920362382762</v>
      </c>
      <c r="P264" s="1">
        <f t="shared" si="262"/>
        <v>0.269176383251989</v>
      </c>
      <c r="Q264" s="1">
        <f t="shared" si="262"/>
        <v>0.26908111395223838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2.0692685677819887E-6</v>
      </c>
      <c r="J265" s="1">
        <f t="shared" si="260"/>
        <v>2.9483289615716724E-6</v>
      </c>
      <c r="K265" s="1">
        <f t="shared" si="260"/>
        <v>1.2659034607352757E-4</v>
      </c>
      <c r="L265" s="1">
        <f t="shared" ref="L265:O265" si="264">L243*IFERROR(L122/L90,0)</f>
        <v>3.2362708678220116E-4</v>
      </c>
      <c r="M265" s="1">
        <f t="shared" si="264"/>
        <v>1.9179277917488242E-4</v>
      </c>
      <c r="N265" s="1">
        <f t="shared" si="264"/>
        <v>4.7071710159604245E-4</v>
      </c>
      <c r="O265" s="1">
        <f t="shared" si="264"/>
        <v>3.3759424242282268E-4</v>
      </c>
      <c r="P265" s="1">
        <f t="shared" si="262"/>
        <v>3.2471623099633091E-4</v>
      </c>
      <c r="Q265" s="1">
        <f t="shared" si="262"/>
        <v>3.0608540186252096E-4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8.6821988792174876E-4</v>
      </c>
      <c r="G266" s="1">
        <f t="shared" si="260"/>
        <v>2.2926658194868672E-4</v>
      </c>
      <c r="H266" s="1">
        <f t="shared" si="260"/>
        <v>1.3608051446028014E-3</v>
      </c>
      <c r="I266" s="1">
        <f t="shared" si="260"/>
        <v>2.0168205052783751E-4</v>
      </c>
      <c r="J266" s="1">
        <f t="shared" si="260"/>
        <v>2.1980121708717464E-4</v>
      </c>
      <c r="K266" s="1">
        <f t="shared" si="260"/>
        <v>4.0726598973998612E-4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4.8400103470541507E-3</v>
      </c>
      <c r="O266" s="1">
        <f t="shared" si="265"/>
        <v>8.5745976150844866E-3</v>
      </c>
      <c r="P266" s="1">
        <f t="shared" si="262"/>
        <v>1.1027264827031282E-2</v>
      </c>
      <c r="Q266" s="1">
        <f t="shared" si="262"/>
        <v>1.4087312601358726E-2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1.5779643352624979E-3</v>
      </c>
      <c r="G268" s="1">
        <f t="shared" si="260"/>
        <v>4.9870757430644647E-3</v>
      </c>
      <c r="H268" s="1">
        <f t="shared" si="260"/>
        <v>3.9679490671193494E-2</v>
      </c>
      <c r="I268" s="1">
        <f t="shared" si="260"/>
        <v>7.405678090489606E-3</v>
      </c>
      <c r="J268" s="1">
        <f t="shared" si="260"/>
        <v>7.7585455505530436E-3</v>
      </c>
      <c r="K268" s="1">
        <f t="shared" si="260"/>
        <v>1.6414360473183495E-2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4.1979683005914639E-3</v>
      </c>
      <c r="O268" s="1">
        <f t="shared" si="267"/>
        <v>1.4488601519320365E-2</v>
      </c>
      <c r="P268" s="1">
        <f t="shared" si="262"/>
        <v>9.915651823909355E-3</v>
      </c>
      <c r="Q268" s="1">
        <f t="shared" si="262"/>
        <v>1.6929743829004411E-2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1.4243090576975197</v>
      </c>
      <c r="G270" s="1">
        <f t="shared" si="260"/>
        <v>1.5783341046528998</v>
      </c>
      <c r="H270" s="1">
        <f t="shared" si="260"/>
        <v>1.483222581534684</v>
      </c>
      <c r="I270" s="1">
        <f t="shared" si="260"/>
        <v>1.3241875948048387</v>
      </c>
      <c r="J270" s="1">
        <f t="shared" si="260"/>
        <v>1.1651862793904699</v>
      </c>
      <c r="K270" s="1">
        <f t="shared" si="260"/>
        <v>1.552885306895194</v>
      </c>
      <c r="L270" s="1">
        <f t="shared" ref="L270:O270" si="269">L248*IFERROR(L127/L95,0)</f>
        <v>1.5528852323247304</v>
      </c>
      <c r="M270" s="1">
        <f t="shared" si="269"/>
        <v>2.2504962830976245</v>
      </c>
      <c r="N270" s="1">
        <f t="shared" si="269"/>
        <v>3.4307153140441806</v>
      </c>
      <c r="O270" s="1">
        <f t="shared" si="269"/>
        <v>3.9201043727531455</v>
      </c>
      <c r="P270" s="1">
        <f t="shared" si="262"/>
        <v>4.7378425312537802</v>
      </c>
      <c r="Q270" s="1">
        <f t="shared" si="262"/>
        <v>4.9207205759110417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1.8123972422142563E-2</v>
      </c>
      <c r="G271" s="1">
        <f t="shared" si="260"/>
        <v>3.3221406329344769E-2</v>
      </c>
      <c r="H271" s="1">
        <f t="shared" si="260"/>
        <v>8.2344964586320082E-2</v>
      </c>
      <c r="I271" s="1">
        <f t="shared" si="260"/>
        <v>3.0477766446139226E-2</v>
      </c>
      <c r="J271" s="1">
        <f t="shared" si="260"/>
        <v>3.6029771518685312E-2</v>
      </c>
      <c r="K271" s="1">
        <f t="shared" si="260"/>
        <v>0.10989994264275714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1.8191372286937436E-3</v>
      </c>
      <c r="O271" s="1">
        <f t="shared" si="270"/>
        <v>2.1865755967109459E-3</v>
      </c>
      <c r="P271" s="1">
        <f t="shared" si="262"/>
        <v>1.520517186074891E-3</v>
      </c>
      <c r="Q271" s="1">
        <f t="shared" si="262"/>
        <v>2.9090901132881914E-3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1.6304013290825887E-4</v>
      </c>
      <c r="O272" s="1">
        <f t="shared" si="271"/>
        <v>3.0147955557610081E-4</v>
      </c>
      <c r="P272" s="1">
        <f t="shared" si="262"/>
        <v>2.4461845288101301E-4</v>
      </c>
      <c r="Q272" s="1">
        <f t="shared" si="262"/>
        <v>5.1586258237320442E-4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1.9347920404754055</v>
      </c>
      <c r="G273" s="1">
        <f t="shared" ref="G273:K273" si="272">SUM(G274:G275)</f>
        <v>1.8587667048080769</v>
      </c>
      <c r="H273" s="1">
        <f t="shared" si="272"/>
        <v>2.5502864954355431</v>
      </c>
      <c r="I273" s="1">
        <f t="shared" si="272"/>
        <v>2.2433298085411311</v>
      </c>
      <c r="J273" s="1">
        <f t="shared" si="272"/>
        <v>1.9426648227390209</v>
      </c>
      <c r="K273" s="1">
        <f t="shared" si="272"/>
        <v>1.6498131899637118</v>
      </c>
      <c r="L273" s="1">
        <f t="shared" ref="L273:O273" si="273">SUM(L274:L275)</f>
        <v>2.3882751274711382</v>
      </c>
      <c r="M273" s="1">
        <f t="shared" si="273"/>
        <v>2.0113732326317568</v>
      </c>
      <c r="N273" s="1">
        <f t="shared" si="273"/>
        <v>2.011352665893591</v>
      </c>
      <c r="O273" s="1">
        <f t="shared" si="273"/>
        <v>2.0114267861735131</v>
      </c>
      <c r="P273" s="1">
        <f>SUM(P274:P275)</f>
        <v>2.0114049403107863</v>
      </c>
      <c r="Q273" s="1">
        <f>SUM(Q274:Q275)</f>
        <v>2.0114724892649423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1.9347920404754055</v>
      </c>
      <c r="G274" s="1">
        <f>'[1]Electricity and CHPs'!C$106-G275</f>
        <v>1.8587667048080769</v>
      </c>
      <c r="H274" s="1">
        <f>'[1]Electricity and CHPs'!D$106-H275</f>
        <v>2.5502864954355431</v>
      </c>
      <c r="I274" s="1">
        <f>'[1]Electricity and CHPs'!E$106-I275</f>
        <v>2.2433298085411311</v>
      </c>
      <c r="J274" s="1">
        <f>'[1]Electricity and CHPs'!F$106-J275</f>
        <v>1.9426648227390209</v>
      </c>
      <c r="K274" s="1">
        <f>'[1]Electricity and CHPs'!G$106-K275</f>
        <v>1.5677712861877482</v>
      </c>
      <c r="L274" s="1">
        <f>'[1]Electricity and CHPs'!H$106-L275</f>
        <v>7.7970510837488405E-4</v>
      </c>
      <c r="M274" s="1">
        <f>'[1]Electricity and CHPs'!I$106-M275</f>
        <v>3.0531336048511548E-4</v>
      </c>
      <c r="N274" s="1">
        <f>'[1]Electricity and CHPs'!J$106-N275</f>
        <v>2.7433029817247601E-4</v>
      </c>
      <c r="O274" s="1">
        <f>'[1]Electricity and CHPs'!K$106-O275</f>
        <v>2.0097992059486813E-4</v>
      </c>
      <c r="P274" s="1">
        <f>'[1]Electricity and CHPs'!L$106-P275</f>
        <v>3.1650861346932402E-4</v>
      </c>
      <c r="Q274" s="1">
        <f>'[1]Electricity and CHPs'!M$106-Q275</f>
        <v>1.3920049816196212E-4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8.2041903775963709E-2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2.3874954223627634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2.0110679192712717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2.0110783355954185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2.0112258062529182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2.011088431697317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2.0113332887667803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1.9347920404754055</v>
      </c>
      <c r="G279" s="1">
        <f t="shared" ref="G279:K279" si="276">SUM(G280:G281)</f>
        <v>1.8587667048080769</v>
      </c>
      <c r="H279" s="1">
        <f t="shared" si="276"/>
        <v>2.5502864954355431</v>
      </c>
      <c r="I279" s="1">
        <f t="shared" si="276"/>
        <v>2.2433298085411311</v>
      </c>
      <c r="J279" s="1">
        <f t="shared" si="276"/>
        <v>1.9426648227390209</v>
      </c>
      <c r="K279" s="1">
        <f t="shared" si="276"/>
        <v>1.6498131899637118</v>
      </c>
      <c r="L279" s="1">
        <f t="shared" ref="L279:O279" si="277">SUM(L280:L281)</f>
        <v>2.3882751274711382</v>
      </c>
      <c r="M279" s="1">
        <f t="shared" si="277"/>
        <v>2.0113732326317568</v>
      </c>
      <c r="N279" s="1">
        <f t="shared" si="277"/>
        <v>2.011352665893591</v>
      </c>
      <c r="O279" s="1">
        <f t="shared" si="277"/>
        <v>2.0114267861735131</v>
      </c>
      <c r="P279" s="1">
        <f>SUM(P280:P281)</f>
        <v>2.0114049403107863</v>
      </c>
      <c r="Q279" s="1">
        <f>SUM(Q280:Q281)</f>
        <v>2.0114724892649423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1.9347920404754055</v>
      </c>
      <c r="G280" s="1">
        <f t="shared" ref="G280:K280" si="278">G274</f>
        <v>1.8587667048080769</v>
      </c>
      <c r="H280" s="1">
        <f t="shared" si="278"/>
        <v>2.5502864954355431</v>
      </c>
      <c r="I280" s="1">
        <f t="shared" si="278"/>
        <v>2.2433298085411311</v>
      </c>
      <c r="J280" s="1">
        <f t="shared" si="278"/>
        <v>1.9426648227390209</v>
      </c>
      <c r="K280" s="1">
        <f t="shared" si="278"/>
        <v>1.5677712861877482</v>
      </c>
      <c r="L280" s="1">
        <f t="shared" ref="L280:O280" si="279">L274</f>
        <v>7.7970510837488405E-4</v>
      </c>
      <c r="M280" s="1">
        <f t="shared" si="279"/>
        <v>3.0531336048511548E-4</v>
      </c>
      <c r="N280" s="1">
        <f t="shared" si="279"/>
        <v>2.7433029817247601E-4</v>
      </c>
      <c r="O280" s="1">
        <f t="shared" si="279"/>
        <v>2.0097992059486813E-4</v>
      </c>
      <c r="P280" s="1">
        <f>P274</f>
        <v>3.1650861346932402E-4</v>
      </c>
      <c r="Q280" s="1">
        <f>Q274</f>
        <v>1.3920049816196212E-4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8.2041903775963709E-2</v>
      </c>
      <c r="L281" s="1">
        <f t="shared" ref="L281:O281" si="281">L275</f>
        <v>2.3874954223627634</v>
      </c>
      <c r="M281" s="1">
        <f t="shared" si="281"/>
        <v>2.0110679192712717</v>
      </c>
      <c r="N281" s="1">
        <f t="shared" si="281"/>
        <v>2.0110783355954185</v>
      </c>
      <c r="O281" s="1">
        <f t="shared" si="281"/>
        <v>2.0112258062529182</v>
      </c>
      <c r="P281" s="1">
        <f>P275</f>
        <v>2.011088431697317</v>
      </c>
      <c r="Q281" s="1">
        <f>Q275</f>
        <v>2.0113332887667803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0.659596415258351</v>
      </c>
      <c r="G282" s="1">
        <f t="shared" ref="G282:K282" si="282">SUM(G283:G287)</f>
        <v>1.2588971812636287</v>
      </c>
      <c r="H282" s="1">
        <f t="shared" si="282"/>
        <v>3.3760838914727569</v>
      </c>
      <c r="I282" s="1">
        <f t="shared" si="282"/>
        <v>3.3896496337841104</v>
      </c>
      <c r="J282" s="1">
        <f t="shared" si="282"/>
        <v>3.3859749898424996</v>
      </c>
      <c r="K282" s="1">
        <f t="shared" si="282"/>
        <v>7.6701375551264164</v>
      </c>
      <c r="L282" s="1">
        <f t="shared" ref="L282:O282" si="283">SUM(L283:L287)</f>
        <v>10.019119160187998</v>
      </c>
      <c r="M282" s="1">
        <f t="shared" si="283"/>
        <v>9.9907114124502971</v>
      </c>
      <c r="N282" s="1">
        <f t="shared" si="283"/>
        <v>9.634202952413693</v>
      </c>
      <c r="O282" s="1">
        <f t="shared" si="283"/>
        <v>9.5780436770793411</v>
      </c>
      <c r="P282" s="1">
        <f>SUM(P283:P287)</f>
        <v>9.5390600736167759</v>
      </c>
      <c r="Q282" s="1">
        <f>SUM(Q283:Q287)</f>
        <v>9.5775719519549902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0.659596415258351</v>
      </c>
      <c r="G283" s="1">
        <f>'[1]Electricity and CHPs'!C$105-G284</f>
        <v>1.2588971812636287</v>
      </c>
      <c r="H283" s="1">
        <f>'[1]Electricity and CHPs'!D$105-H284</f>
        <v>3.3760838914727569</v>
      </c>
      <c r="I283" s="1">
        <f>'[1]Electricity and CHPs'!E$105-I284</f>
        <v>3.3858873820855631</v>
      </c>
      <c r="J283" s="1">
        <f>'[1]Electricity and CHPs'!F$105-J284</f>
        <v>3.3812000386493692</v>
      </c>
      <c r="K283" s="1">
        <f>'[1]Electricity and CHPs'!G$105-K284</f>
        <v>2.0055350248692916</v>
      </c>
      <c r="L283" s="1">
        <f>'[1]Electricity and CHPs'!H$105-L284</f>
        <v>1.8290999748535697</v>
      </c>
      <c r="M283" s="1">
        <f>'[1]Electricity and CHPs'!I$105-M284</f>
        <v>0.37513033577242361</v>
      </c>
      <c r="N283" s="1">
        <f>'[1]Electricity and CHPs'!J$105-N284</f>
        <v>4.0575297573758107E-2</v>
      </c>
      <c r="O283" s="1">
        <f>'[1]Electricity and CHPs'!K$105-O284</f>
        <v>2.0475304997376043E-3</v>
      </c>
      <c r="P283" s="1">
        <f>'[1]Electricity and CHPs'!L$105-P284</f>
        <v>1.6943820496724271E-3</v>
      </c>
      <c r="Q283" s="1">
        <f>'[1]Electricity and CHPs'!M$105-Q284</f>
        <v>2.4989569933673295E-3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5.3313845722998119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7.6392011762577727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9.0612643293086244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9.0592804061083907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9.0612690883988556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9.021403310829573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9.0612729404026897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1.144495934436749E-3</v>
      </c>
      <c r="J285" s="1">
        <f>'[1]Electricity and CHPs'!F$110</f>
        <v>1.7615973370341536E-3</v>
      </c>
      <c r="K285" s="1">
        <f>'[1]Electricity and CHPs'!G$110</f>
        <v>7.8097904745277101E-3</v>
      </c>
      <c r="L285" s="1">
        <f>'[1]Electricity and CHPs'!H$110</f>
        <v>1.132974282938968E-2</v>
      </c>
      <c r="M285" s="1">
        <f>'[1]Electricity and CHPs'!I$110</f>
        <v>1.4605825835883671E-2</v>
      </c>
      <c r="N285" s="1">
        <f>'[1]Electricity and CHPs'!J$110</f>
        <v>9.4939546025259933E-3</v>
      </c>
      <c r="O285" s="1">
        <f>'[1]Electricity and CHPs'!K$110</f>
        <v>6.2538287479138284E-3</v>
      </c>
      <c r="P285" s="1">
        <f>'[1]Electricity and CHPs'!L$110</f>
        <v>8.341968716796962E-3</v>
      </c>
      <c r="Q285" s="1">
        <f>'[1]Electricity and CHPs'!M$110</f>
        <v>1.0575187626406803E-2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1.7856769569518376E-3</v>
      </c>
      <c r="J286" s="1">
        <f>'[1]Electricity and CHPs'!F$113</f>
        <v>2.3535713174680688E-3</v>
      </c>
      <c r="K286" s="1">
        <f>'[1]Electricity and CHPs'!G$113</f>
        <v>0.31161896883532836</v>
      </c>
      <c r="L286" s="1">
        <f>'[1]Electricity and CHPs'!H$113</f>
        <v>0.52018921141671082</v>
      </c>
      <c r="M286" s="1">
        <f>'[1]Electricity and CHPs'!I$113</f>
        <v>0.51742468463851743</v>
      </c>
      <c r="N286" s="1">
        <f>'[1]Electricity and CHPs'!J$113</f>
        <v>0.51413832359447487</v>
      </c>
      <c r="O286" s="1">
        <f>'[1]Electricity and CHPs'!K$113</f>
        <v>0.50604772413672916</v>
      </c>
      <c r="P286" s="1">
        <f>'[1]Electricity and CHPs'!L$113</f>
        <v>0.50568466883104835</v>
      </c>
      <c r="Q286" s="1">
        <f>'[1]Electricity and CHPs'!M$113</f>
        <v>0.49966189460237898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8.320788071590619E-4</v>
      </c>
      <c r="J287" s="1">
        <f>'[1]Electricity and CHPs'!F$117</f>
        <v>6.5978253862784201E-4</v>
      </c>
      <c r="K287" s="1">
        <f>'[1]Electricity and CHPs'!G$117</f>
        <v>1.3789198647456929E-2</v>
      </c>
      <c r="L287" s="1">
        <f>'[1]Electricity and CHPs'!H$117</f>
        <v>1.9299054830555516E-2</v>
      </c>
      <c r="M287" s="1">
        <f>'[1]Electricity and CHPs'!I$117</f>
        <v>2.2286236894848269E-2</v>
      </c>
      <c r="N287" s="1">
        <f>'[1]Electricity and CHPs'!J$117</f>
        <v>1.0714970534544109E-2</v>
      </c>
      <c r="O287" s="1">
        <f>'[1]Electricity and CHPs'!K$117</f>
        <v>2.4255052961042025E-3</v>
      </c>
      <c r="P287" s="1">
        <f>'[1]Electricity and CHPs'!L$117</f>
        <v>1.9357431896859379E-3</v>
      </c>
      <c r="Q287" s="1">
        <f>'[1]Electricity and CHPs'!M$117</f>
        <v>3.5629723301475683E-3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5.2755729417542554E-3</v>
      </c>
      <c r="J288" s="1">
        <f t="shared" si="284"/>
        <v>0.69824897074116588</v>
      </c>
      <c r="K288" s="1">
        <f t="shared" si="284"/>
        <v>1.1672572422613914</v>
      </c>
      <c r="L288" s="1">
        <f t="shared" ref="L288:O288" si="285">SUM(L289:L290)</f>
        <v>1.0691394033736523</v>
      </c>
      <c r="M288" s="1">
        <f t="shared" si="285"/>
        <v>0.97266953978860182</v>
      </c>
      <c r="N288" s="1">
        <f t="shared" si="285"/>
        <v>0.97241763182497809</v>
      </c>
      <c r="O288" s="1">
        <f t="shared" si="285"/>
        <v>0.97460421028251409</v>
      </c>
      <c r="P288" s="1">
        <f>SUM(P289:P290)</f>
        <v>0.97260584570082587</v>
      </c>
      <c r="Q288" s="1">
        <f>SUM(Q289:Q290)</f>
        <v>0.97811297558899002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4.5536120028269516E-3</v>
      </c>
      <c r="J289" s="1">
        <f>'[1]Electricity and CHPs'!F$108</f>
        <v>0.69586600043319391</v>
      </c>
      <c r="K289" s="1">
        <f>'[1]Electricity and CHPs'!G$108</f>
        <v>1.1619614403502998</v>
      </c>
      <c r="L289" s="1">
        <f>'[1]Electricity and CHPs'!H$108</f>
        <v>1.0651306443053761</v>
      </c>
      <c r="M289" s="1">
        <f>'[1]Electricity and CHPs'!I$108</f>
        <v>0.96830065360506101</v>
      </c>
      <c r="N289" s="1">
        <f>'[1]Electricity and CHPs'!J$108</f>
        <v>0.96830118262821907</v>
      </c>
      <c r="O289" s="1">
        <f>'[1]Electricity and CHPs'!K$108</f>
        <v>0.96830099989836771</v>
      </c>
      <c r="P289" s="1">
        <f>'[1]Electricity and CHPs'!L$108</f>
        <v>0.96830162443824497</v>
      </c>
      <c r="Q289" s="1">
        <f>'[1]Electricity and CHPs'!M$108</f>
        <v>0.96830430576627613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7.2196093892730332E-4</v>
      </c>
      <c r="J290" s="1">
        <f>'[1]Electricity and CHPs'!F$119</f>
        <v>2.3829703079719924E-3</v>
      </c>
      <c r="K290" s="1">
        <f>'[1]Electricity and CHPs'!G$119</f>
        <v>5.2958019110915626E-3</v>
      </c>
      <c r="L290" s="1">
        <f>'[1]Electricity and CHPs'!H$119</f>
        <v>4.0087590682763418E-3</v>
      </c>
      <c r="M290" s="1">
        <f>'[1]Electricity and CHPs'!I$119</f>
        <v>4.3688861835407961E-3</v>
      </c>
      <c r="N290" s="1">
        <f>'[1]Electricity and CHPs'!J$119</f>
        <v>4.1164491967590287E-3</v>
      </c>
      <c r="O290" s="1">
        <f>'[1]Electricity and CHPs'!K$119</f>
        <v>6.3032103841463606E-3</v>
      </c>
      <c r="P290" s="1">
        <f>'[1]Electricity and CHPs'!L$119</f>
        <v>4.3042212625809487E-3</v>
      </c>
      <c r="Q290" s="1">
        <f>'[1]Electricity and CHPs'!M$119</f>
        <v>9.8086698227139325E-3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437.42715251535145</v>
      </c>
      <c r="G291" s="3">
        <f t="shared" ref="G291" si="286">SUM(G292,G294,G302,G310,G358,G379,G387,G389,G397,G401,G395)</f>
        <v>420.8983142080362</v>
      </c>
      <c r="H291" s="3">
        <f t="shared" ref="H291" si="287">SUM(H292,H294,H302,H310,H358,H379,H387,H389,H397,H401,H395)</f>
        <v>423.54522482835807</v>
      </c>
      <c r="I291" s="3">
        <f t="shared" ref="I291" si="288">SUM(I292,I294,I302,I310,I358,I379,I387,I389,I397,I401,I395)</f>
        <v>459.22431393336865</v>
      </c>
      <c r="J291" s="3">
        <f t="shared" ref="J291" si="289">SUM(J292,J294,J302,J310,J358,J379,J387,J389,J397,J401,J395)</f>
        <v>447.02573844697997</v>
      </c>
      <c r="K291" s="3">
        <f t="shared" ref="K291" si="290">SUM(K292,K294,K302,K310,K358,K379,K387,K389,K397,K401,K395)</f>
        <v>366.88115358175475</v>
      </c>
      <c r="L291" s="3">
        <f t="shared" ref="L291:O291" si="291">SUM(L292,L294,L302,L310,L358,L379,L387,L389,L397,L401,L395)</f>
        <v>345.63036693143658</v>
      </c>
      <c r="M291" s="3">
        <f t="shared" si="291"/>
        <v>412.61129215754056</v>
      </c>
      <c r="N291" s="3">
        <f t="shared" si="291"/>
        <v>417.12974859498473</v>
      </c>
      <c r="O291" s="3">
        <f t="shared" si="291"/>
        <v>421.52016343483689</v>
      </c>
      <c r="P291" s="3">
        <f>SUM(P292,P294,P302,P310,P358,P379,P387,P389,P397,P401,P395)</f>
        <v>425.39753067014715</v>
      </c>
      <c r="Q291" s="3">
        <f>SUM(Q292,Q294,Q302,Q310,Q358,Q379,Q387,Q389,Q397,Q401,Q395)</f>
        <v>432.23014260805138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250.94817935729418</v>
      </c>
      <c r="G292" s="1">
        <f t="shared" ref="G292:O292" si="292">G293</f>
        <v>254.39249052522806</v>
      </c>
      <c r="H292" s="1">
        <f t="shared" si="292"/>
        <v>224.18674236514906</v>
      </c>
      <c r="I292" s="1">
        <f t="shared" si="292"/>
        <v>221.53741238728441</v>
      </c>
      <c r="J292" s="1">
        <f t="shared" si="292"/>
        <v>190.49606671597081</v>
      </c>
      <c r="K292" s="1">
        <f t="shared" si="292"/>
        <v>100.03524111686463</v>
      </c>
      <c r="L292" s="1">
        <f t="shared" si="292"/>
        <v>67.203831430721038</v>
      </c>
      <c r="M292" s="1">
        <f t="shared" si="292"/>
        <v>123.24251710478923</v>
      </c>
      <c r="N292" s="1">
        <f t="shared" si="292"/>
        <v>123.44098821001766</v>
      </c>
      <c r="O292" s="1">
        <f t="shared" si="292"/>
        <v>123.47766497024683</v>
      </c>
      <c r="P292" s="1">
        <f>P293</f>
        <v>123.47912648849439</v>
      </c>
      <c r="Q292" s="1">
        <f>Q293</f>
        <v>123.48158081507567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250.94817935729418</v>
      </c>
      <c r="G293" s="1">
        <f>'[1]Electricity and CHPs_IN'!C$14</f>
        <v>254.39249052522806</v>
      </c>
      <c r="H293" s="1">
        <f>'[1]Electricity and CHPs_IN'!D$14</f>
        <v>224.18674236514906</v>
      </c>
      <c r="I293" s="1">
        <f>'[1]Electricity and CHPs_IN'!E$14</f>
        <v>221.53741238728441</v>
      </c>
      <c r="J293" s="1">
        <f>'[1]Electricity and CHPs_IN'!F$14</f>
        <v>190.49606671597081</v>
      </c>
      <c r="K293" s="1">
        <f>'[1]Electricity and CHPs_IN'!G$14</f>
        <v>100.03524111686463</v>
      </c>
      <c r="L293" s="1">
        <f>'[1]Electricity and CHPs_IN'!H$14</f>
        <v>67.203831430721038</v>
      </c>
      <c r="M293" s="1">
        <f>'[1]Electricity and CHPs_IN'!I$14</f>
        <v>123.24251710478923</v>
      </c>
      <c r="N293" s="1">
        <f>'[1]Electricity and CHPs_IN'!J$14</f>
        <v>123.44098821001766</v>
      </c>
      <c r="O293" s="1">
        <f>'[1]Electricity and CHPs_IN'!K$14</f>
        <v>123.47766497024683</v>
      </c>
      <c r="P293" s="1">
        <f>'[1]Electricity and CHPs_IN'!L$14</f>
        <v>123.47912648849439</v>
      </c>
      <c r="Q293" s="1">
        <f>'[1]Electricity and CHPs_IN'!M$14</f>
        <v>123.48158081507567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149.43048241997911</v>
      </c>
      <c r="G294" s="1">
        <f t="shared" ref="G294:K294" si="294">SUM(G295:G297)</f>
        <v>125.60529264888271</v>
      </c>
      <c r="H294" s="1">
        <f t="shared" si="294"/>
        <v>140.87851978831932</v>
      </c>
      <c r="I294" s="1">
        <f t="shared" si="294"/>
        <v>151.12407330028225</v>
      </c>
      <c r="J294" s="1">
        <f t="shared" si="294"/>
        <v>151.52056916438775</v>
      </c>
      <c r="K294" s="1">
        <f t="shared" si="294"/>
        <v>151.57975074590303</v>
      </c>
      <c r="L294" s="1">
        <f t="shared" ref="L294:O294" si="295">SUM(L295:L297)</f>
        <v>151.67148709997937</v>
      </c>
      <c r="M294" s="1">
        <f t="shared" si="295"/>
        <v>152.8469460900655</v>
      </c>
      <c r="N294" s="1">
        <f t="shared" si="295"/>
        <v>151.76739626029263</v>
      </c>
      <c r="O294" s="1">
        <f t="shared" si="295"/>
        <v>151.80142424937424</v>
      </c>
      <c r="P294" s="1">
        <f>SUM(P295:P297)</f>
        <v>152.66378627291564</v>
      </c>
      <c r="Q294" s="1">
        <f>SUM(Q295:Q297)</f>
        <v>153.73023044893654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66.745680076744748</v>
      </c>
      <c r="G295" s="1">
        <f>'[1]Electricity and CHPs_IN'!C$15</f>
        <v>49.798799335766716</v>
      </c>
      <c r="H295" s="1">
        <f>'[1]Electricity and CHPs_IN'!D$15</f>
        <v>68.757785922914039</v>
      </c>
      <c r="I295" s="1">
        <f>'[1]Electricity and CHPs_IN'!E$15</f>
        <v>70.431307858058517</v>
      </c>
      <c r="J295" s="1">
        <f>'[1]Electricity and CHPs_IN'!F$15</f>
        <v>71.582046369987211</v>
      </c>
      <c r="K295" s="1">
        <f>'[1]Electricity and CHPs_IN'!G$15</f>
        <v>72.666703668730861</v>
      </c>
      <c r="L295" s="1">
        <f>'[1]Electricity and CHPs_IN'!H$15</f>
        <v>73.751028645958613</v>
      </c>
      <c r="M295" s="1">
        <f>'[1]Electricity and CHPs_IN'!I$15</f>
        <v>74.835769270220709</v>
      </c>
      <c r="N295" s="1">
        <f>'[1]Electricity and CHPs_IN'!J$15</f>
        <v>74.835775706256925</v>
      </c>
      <c r="O295" s="1">
        <f>'[1]Electricity and CHPs_IN'!K$15</f>
        <v>74.836046049982698</v>
      </c>
      <c r="P295" s="1">
        <f>'[1]Electricity and CHPs_IN'!L$15</f>
        <v>74.83604632951095</v>
      </c>
      <c r="Q295" s="1">
        <f>'[1]Electricity and CHPs_IN'!M$15</f>
        <v>74.836047365942648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66.632400717738747</v>
      </c>
      <c r="G296" s="1">
        <f>'[1]Electricity and CHPs_IN'!C$16</f>
        <v>55.763999850062177</v>
      </c>
      <c r="H296" s="1">
        <f>'[1]Electricity and CHPs_IN'!D$16</f>
        <v>65.551949920370504</v>
      </c>
      <c r="I296" s="1">
        <f>'[1]Electricity and CHPs_IN'!E$16</f>
        <v>64.716761440957441</v>
      </c>
      <c r="J296" s="1">
        <f>'[1]Electricity and CHPs_IN'!F$16</f>
        <v>63.73511946031757</v>
      </c>
      <c r="K296" s="1">
        <f>'[1]Electricity and CHPs_IN'!G$16</f>
        <v>62.65046517409246</v>
      </c>
      <c r="L296" s="1">
        <f>'[1]Electricity and CHPs_IN'!H$16</f>
        <v>61.566140777129178</v>
      </c>
      <c r="M296" s="1">
        <f>'[1]Electricity and CHPs_IN'!I$16</f>
        <v>60.481403180176777</v>
      </c>
      <c r="N296" s="1">
        <f>'[1]Electricity and CHPs_IN'!J$16</f>
        <v>60.481397233851432</v>
      </c>
      <c r="O296" s="1">
        <f>'[1]Electricity and CHPs_IN'!K$16</f>
        <v>60.481128371138738</v>
      </c>
      <c r="P296" s="1">
        <f>'[1]Electricity and CHPs_IN'!L$16</f>
        <v>60.481128912768966</v>
      </c>
      <c r="Q296" s="1">
        <f>'[1]Electricity and CHPs_IN'!M$16</f>
        <v>60.481131204118839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16.05240162549563</v>
      </c>
      <c r="G297" s="1">
        <f>'[1]Electricity and CHPs_IN'!C$13</f>
        <v>20.042493463053823</v>
      </c>
      <c r="H297" s="1">
        <f>'[1]Electricity and CHPs_IN'!D$13</f>
        <v>6.5687839450347747</v>
      </c>
      <c r="I297" s="1">
        <f>'[1]Electricity and CHPs_IN'!E$13</f>
        <v>15.9760040012663</v>
      </c>
      <c r="J297" s="1">
        <f>'[1]Electricity and CHPs_IN'!F$13</f>
        <v>16.203403334082971</v>
      </c>
      <c r="K297" s="1">
        <f>'[1]Electricity and CHPs_IN'!G$13</f>
        <v>16.262581903079692</v>
      </c>
      <c r="L297" s="1">
        <f>'[1]Electricity and CHPs_IN'!H$13</f>
        <v>16.354317676891593</v>
      </c>
      <c r="M297" s="1">
        <f>'[1]Electricity and CHPs_IN'!I$13</f>
        <v>17.529773639668015</v>
      </c>
      <c r="N297" s="1">
        <f>'[1]Electricity and CHPs_IN'!J$13</f>
        <v>16.450223320184289</v>
      </c>
      <c r="O297" s="1">
        <f>'[1]Electricity and CHPs_IN'!K$13</f>
        <v>16.48424982825281</v>
      </c>
      <c r="P297" s="1">
        <f>'[1]Electricity and CHPs_IN'!L$13</f>
        <v>17.346611030635739</v>
      </c>
      <c r="Q297" s="1">
        <f>'[1]Electricity and CHPs_IN'!M$13</f>
        <v>18.413051878875066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0.14121478960690775</v>
      </c>
      <c r="G298" s="1">
        <f t="shared" ref="G298:K298" si="296">SUM(G299:G301)</f>
        <v>5.3695494951716043E-2</v>
      </c>
      <c r="H298" s="1">
        <f t="shared" si="296"/>
        <v>9.9250166784135441E-3</v>
      </c>
      <c r="I298" s="1">
        <f t="shared" si="296"/>
        <v>7.5980146783344332E-2</v>
      </c>
      <c r="J298" s="1">
        <f t="shared" si="296"/>
        <v>0.10990743947637051</v>
      </c>
      <c r="K298" s="1">
        <f t="shared" si="296"/>
        <v>0.48961848755862331</v>
      </c>
      <c r="L298" s="1">
        <f t="shared" ref="L298:O298" si="297">SUM(L299:L301)</f>
        <v>0.4987754041065991</v>
      </c>
      <c r="M298" s="1">
        <f t="shared" si="297"/>
        <v>1.6900866415520445E-5</v>
      </c>
      <c r="N298" s="1">
        <f t="shared" si="297"/>
        <v>9.332361771661208E-3</v>
      </c>
      <c r="O298" s="1">
        <f t="shared" si="297"/>
        <v>9.001956612613618E-3</v>
      </c>
      <c r="P298" s="1">
        <f>SUM(P299:P301)</f>
        <v>0.20546010616544566</v>
      </c>
      <c r="Q298" s="1">
        <f>SUM(Q299:Q301)</f>
        <v>0.20835976112454163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0.11731518307033666</v>
      </c>
      <c r="G299" s="1">
        <f>'[1]Electricity and CHPs_IN'!C$18</f>
        <v>4.7061529863686694E-4</v>
      </c>
      <c r="H299" s="1">
        <f>'[1]Electricity and CHPs_IN'!D$18</f>
        <v>5.962232747854789E-3</v>
      </c>
      <c r="I299" s="1">
        <f>'[1]Electricity and CHPs_IN'!E$18</f>
        <v>9.7904391499719495E-4</v>
      </c>
      <c r="J299" s="1">
        <f>'[1]Electricity and CHPs_IN'!F$18</f>
        <v>6.0714139930455888E-4</v>
      </c>
      <c r="K299" s="1">
        <f>'[1]Electricity and CHPs_IN'!G$18</f>
        <v>0.48898550443419969</v>
      </c>
      <c r="L299" s="1">
        <f>'[1]Electricity and CHPs_IN'!H$18</f>
        <v>0.49820738653926755</v>
      </c>
      <c r="M299" s="1">
        <f>'[1]Electricity and CHPs_IN'!I$18</f>
        <v>1.6900866415520445E-5</v>
      </c>
      <c r="N299" s="1">
        <f>'[1]Electricity and CHPs_IN'!J$18</f>
        <v>5.2840171319661873E-3</v>
      </c>
      <c r="O299" s="1">
        <f>'[1]Electricity and CHPs_IN'!K$18</f>
        <v>4.9531595793444695E-3</v>
      </c>
      <c r="P299" s="1">
        <f>'[1]Electricity and CHPs_IN'!L$18</f>
        <v>3.8685101327676154E-3</v>
      </c>
      <c r="Q299" s="1">
        <f>'[1]Electricity and CHPs_IN'!M$18</f>
        <v>6.7595788981905224E-3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3.1983255146829552E-3</v>
      </c>
      <c r="G300" s="1">
        <f>IFERROR(G72/SUM(G72,G185),0)*'[1]Electricity and CHPs_IN'!C$28</f>
        <v>9.0764898846857649E-5</v>
      </c>
      <c r="H300" s="1">
        <f>IFERROR(H72/SUM(H72,H185),0)*'[1]Electricity and CHPs_IN'!D$28</f>
        <v>1.0301086399153118E-3</v>
      </c>
      <c r="I300" s="1">
        <f>IFERROR(I72/SUM(I72,I185),0)*'[1]Electricity and CHPs_IN'!E$28</f>
        <v>3.4306397725056265E-4</v>
      </c>
      <c r="J300" s="1">
        <f>IFERROR(J72/SUM(J72,J185),0)*'[1]Electricity and CHPs_IN'!F$28</f>
        <v>1.3347462765427609E-4</v>
      </c>
      <c r="K300" s="1">
        <f>IFERROR(K72/SUM(K72,K185),0)*'[1]Electricity and CHPs_IN'!G$28</f>
        <v>6.3298312442363453E-4</v>
      </c>
      <c r="L300" s="1">
        <f>IFERROR(L72/SUM(L72,L185),0)*'[1]Electricity and CHPs_IN'!H$28</f>
        <v>5.6801756733153319E-4</v>
      </c>
      <c r="M300" s="1">
        <f>IFERROR(M72/SUM(M72,M185),0)*'[1]Electricity and CHPs_IN'!I$28</f>
        <v>0</v>
      </c>
      <c r="N300" s="1">
        <f>IFERROR(N72/SUM(N72,N185),0)*'[1]Electricity and CHPs_IN'!J$28</f>
        <v>8.211860713127157E-5</v>
      </c>
      <c r="O300" s="1">
        <f>IFERROR(O72/SUM(O72,O185),0)*'[1]Electricity and CHPs_IN'!K$28</f>
        <v>9.3180925668536924E-5</v>
      </c>
      <c r="P300" s="1">
        <f>IFERROR(P72/SUM(P72,P185),0)*'[1]Electricity and CHPs_IN'!L$28</f>
        <v>8.8766073051582561E-5</v>
      </c>
      <c r="Q300" s="1">
        <f>IFERROR(Q72/SUM(Q72,Q185),0)*'[1]Electricity and CHPs_IN'!M$28</f>
        <v>1.1613248716759577E-4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2.0701281021888139E-2</v>
      </c>
      <c r="G301" s="1">
        <f>IFERROR(G73/SUM(G73,G235),0)*'[1]Electricity and CHPs_IN'!C$41</f>
        <v>5.3134114754232319E-2</v>
      </c>
      <c r="H301" s="1">
        <f>IFERROR(H73/SUM(H73,H235),0)*'[1]Electricity and CHPs_IN'!D$41</f>
        <v>2.9326752906434429E-3</v>
      </c>
      <c r="I301" s="1">
        <f>IFERROR(I73/SUM(I73,I235),0)*'[1]Electricity and CHPs_IN'!E$41</f>
        <v>7.4658038891096581E-2</v>
      </c>
      <c r="J301" s="1">
        <f>IFERROR(J73/SUM(J73,J235),0)*'[1]Electricity and CHPs_IN'!F$41</f>
        <v>0.10916682344941167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3.9662260325637484E-3</v>
      </c>
      <c r="O301" s="1">
        <f>IFERROR(O73/SUM(O73,O235),0)*'[1]Electricity and CHPs_IN'!K$41</f>
        <v>3.9556161076006119E-3</v>
      </c>
      <c r="P301" s="1">
        <f>IFERROR(P73/SUM(P73,P235),0)*'[1]Electricity and CHPs_IN'!L$41</f>
        <v>0.20150282995962646</v>
      </c>
      <c r="Q301" s="1">
        <f>IFERROR(Q73/SUM(Q73,Q235),0)*'[1]Electricity and CHPs_IN'!M$41</f>
        <v>0.20148404973918352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0.14121478960690775</v>
      </c>
      <c r="G302" s="1">
        <f t="shared" ref="G302:K302" si="298">G298</f>
        <v>5.3695494951716043E-2</v>
      </c>
      <c r="H302" s="1">
        <f t="shared" si="298"/>
        <v>9.9250166784135441E-3</v>
      </c>
      <c r="I302" s="1">
        <f t="shared" si="298"/>
        <v>7.5980146783344332E-2</v>
      </c>
      <c r="J302" s="1">
        <f t="shared" si="298"/>
        <v>0.10990743947637051</v>
      </c>
      <c r="K302" s="1">
        <f t="shared" si="298"/>
        <v>0.48961848755862331</v>
      </c>
      <c r="L302" s="1">
        <f t="shared" ref="L302:O302" si="299">L298</f>
        <v>0.4987754041065991</v>
      </c>
      <c r="M302" s="1">
        <f t="shared" si="299"/>
        <v>1.6900866415520445E-5</v>
      </c>
      <c r="N302" s="1">
        <f t="shared" si="299"/>
        <v>9.332361771661208E-3</v>
      </c>
      <c r="O302" s="1">
        <f t="shared" si="299"/>
        <v>9.001956612613618E-3</v>
      </c>
      <c r="P302" s="1">
        <f t="shared" ref="P302:Q305" si="300">P298</f>
        <v>0.20546010616544566</v>
      </c>
      <c r="Q302" s="1">
        <f t="shared" si="300"/>
        <v>0.20835976112454163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0.11731518307033666</v>
      </c>
      <c r="G303" s="1">
        <f t="shared" si="301"/>
        <v>4.7061529863686694E-4</v>
      </c>
      <c r="H303" s="1">
        <f t="shared" si="301"/>
        <v>5.962232747854789E-3</v>
      </c>
      <c r="I303" s="1">
        <f t="shared" si="301"/>
        <v>9.7904391499719495E-4</v>
      </c>
      <c r="J303" s="1">
        <f t="shared" si="301"/>
        <v>6.0714139930455888E-4</v>
      </c>
      <c r="K303" s="1">
        <f t="shared" si="301"/>
        <v>0.48898550443419969</v>
      </c>
      <c r="L303" s="1">
        <f t="shared" ref="L303:O303" si="302">L299</f>
        <v>0.49820738653926755</v>
      </c>
      <c r="M303" s="1">
        <f t="shared" si="302"/>
        <v>1.6900866415520445E-5</v>
      </c>
      <c r="N303" s="1">
        <f t="shared" si="302"/>
        <v>5.2840171319661873E-3</v>
      </c>
      <c r="O303" s="1">
        <f t="shared" si="302"/>
        <v>4.9531595793444695E-3</v>
      </c>
      <c r="P303" s="1">
        <f t="shared" si="300"/>
        <v>3.8685101327676154E-3</v>
      </c>
      <c r="Q303" s="1">
        <f t="shared" si="300"/>
        <v>6.7595788981905224E-3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3.1983255146829552E-3</v>
      </c>
      <c r="G304" s="1">
        <f t="shared" si="303"/>
        <v>9.0764898846857649E-5</v>
      </c>
      <c r="H304" s="1">
        <f t="shared" si="303"/>
        <v>1.0301086399153118E-3</v>
      </c>
      <c r="I304" s="1">
        <f t="shared" si="303"/>
        <v>3.4306397725056265E-4</v>
      </c>
      <c r="J304" s="1">
        <f t="shared" si="303"/>
        <v>1.3347462765427609E-4</v>
      </c>
      <c r="K304" s="1">
        <f t="shared" si="303"/>
        <v>6.3298312442363453E-4</v>
      </c>
      <c r="L304" s="1">
        <f t="shared" ref="L304:O304" si="304">L300</f>
        <v>5.6801756733153319E-4</v>
      </c>
      <c r="M304" s="1">
        <f t="shared" si="304"/>
        <v>0</v>
      </c>
      <c r="N304" s="1">
        <f t="shared" si="304"/>
        <v>8.211860713127157E-5</v>
      </c>
      <c r="O304" s="1">
        <f t="shared" si="304"/>
        <v>9.3180925668536924E-5</v>
      </c>
      <c r="P304" s="1">
        <f t="shared" si="300"/>
        <v>8.8766073051582561E-5</v>
      </c>
      <c r="Q304" s="1">
        <f t="shared" si="300"/>
        <v>1.1613248716759577E-4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2.0701281021888139E-2</v>
      </c>
      <c r="G305" s="1">
        <f t="shared" si="305"/>
        <v>5.3134114754232319E-2</v>
      </c>
      <c r="H305" s="1">
        <f t="shared" si="305"/>
        <v>2.9326752906434429E-3</v>
      </c>
      <c r="I305" s="1">
        <f t="shared" si="305"/>
        <v>7.4658038891096581E-2</v>
      </c>
      <c r="J305" s="1">
        <f t="shared" si="305"/>
        <v>0.10916682344941167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3.9662260325637484E-3</v>
      </c>
      <c r="O305" s="1">
        <f t="shared" si="306"/>
        <v>3.9556161076006119E-3</v>
      </c>
      <c r="P305" s="1">
        <f t="shared" si="300"/>
        <v>0.20150282995962646</v>
      </c>
      <c r="Q305" s="1">
        <f t="shared" si="300"/>
        <v>0.20148404973918352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4.0560230010459462</v>
      </c>
      <c r="G310" s="1">
        <f t="shared" ref="G310:K310" si="307">SUM(G311:G325)</f>
        <v>2.4803169758939019</v>
      </c>
      <c r="H310" s="1">
        <f t="shared" si="307"/>
        <v>2.536554682139772</v>
      </c>
      <c r="I310" s="1">
        <f t="shared" si="307"/>
        <v>3.64897521673619</v>
      </c>
      <c r="J310" s="1">
        <f t="shared" si="307"/>
        <v>3.5234352940195772</v>
      </c>
      <c r="K310" s="1">
        <f t="shared" si="307"/>
        <v>4.4703944391444512</v>
      </c>
      <c r="L310" s="1">
        <f t="shared" ref="L310:O310" si="308">SUM(L311:L325)</f>
        <v>3.5038977046523856</v>
      </c>
      <c r="M310" s="1">
        <f t="shared" si="308"/>
        <v>4.6612242019314838</v>
      </c>
      <c r="N310" s="1">
        <f t="shared" si="308"/>
        <v>6.1162452484666128</v>
      </c>
      <c r="O310" s="1">
        <f t="shared" si="308"/>
        <v>6.8193632785803331</v>
      </c>
      <c r="P310" s="1">
        <f>SUM(P311:P325)</f>
        <v>8.4346197566765966</v>
      </c>
      <c r="Q310" s="1">
        <f>SUM(Q311:Q325)</f>
        <v>8.7265608818094744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9.9878867056953065E-6</v>
      </c>
      <c r="L311" s="1">
        <f>'[1]Electricity and CHPs_IN'!H$21</f>
        <v>9.1029908459995654E-6</v>
      </c>
      <c r="M311" s="1">
        <f>'[1]Electricity and CHPs_IN'!I$21</f>
        <v>4.3456752893190968E-4</v>
      </c>
      <c r="N311" s="1">
        <f>'[1]Electricity and CHPs_IN'!J$21</f>
        <v>1.6170270356804729E-3</v>
      </c>
      <c r="O311" s="1">
        <f>'[1]Electricity and CHPs_IN'!K$21</f>
        <v>2.2791762428352198E-3</v>
      </c>
      <c r="P311" s="1">
        <f>'[1]Electricity and CHPs_IN'!L$21</f>
        <v>2.4130814031755165E-3</v>
      </c>
      <c r="Q311" s="1">
        <f>'[1]Electricity and CHPs_IN'!M$21</f>
        <v>3.9879878115273168E-3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7.5601334964376545E-6</v>
      </c>
      <c r="L312" s="1">
        <f>'[1]Electricity and CHPs_IN'!H$22</f>
        <v>3.9121574593215637E-6</v>
      </c>
      <c r="M312" s="1">
        <f>'[1]Electricity and CHPs_IN'!I$22</f>
        <v>6.7977551550182196E-3</v>
      </c>
      <c r="N312" s="1">
        <f>'[1]Electricity and CHPs_IN'!J$22</f>
        <v>4.8508918752618816E-3</v>
      </c>
      <c r="O312" s="1">
        <f>'[1]Electricity and CHPs_IN'!K$22</f>
        <v>3.5033569074934931E-3</v>
      </c>
      <c r="P312" s="1">
        <f>'[1]Electricity and CHPs_IN'!L$22</f>
        <v>3.699124053644687E-3</v>
      </c>
      <c r="Q312" s="1">
        <f>'[1]Electricity and CHPs_IN'!M$22</f>
        <v>6.0855350954581184E-3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9.4251476911789163E-6</v>
      </c>
      <c r="M313" s="1">
        <f>'[1]Electricity and CHPs_IN'!I$23</f>
        <v>4.3261025955243547E-4</v>
      </c>
      <c r="N313" s="1">
        <f>'[1]Electricity and CHPs_IN'!J$23</f>
        <v>1.5773306003634694E-2</v>
      </c>
      <c r="O313" s="1">
        <f>'[1]Electricity and CHPs_IN'!K$23</f>
        <v>2.2828447395546115E-2</v>
      </c>
      <c r="P313" s="1">
        <f>'[1]Electricity and CHPs_IN'!L$23</f>
        <v>2.2580043040339039E-2</v>
      </c>
      <c r="Q313" s="1">
        <f>'[1]Electricity and CHPs_IN'!M$23</f>
        <v>2.5388981086217573E-2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1.2810033280116362</v>
      </c>
      <c r="G314" s="1">
        <f>IFERROR(G86/SUM(G86+G189),0)*'[1]Electricity and CHPs_IN'!C$24</f>
        <v>3.0289362596471608E-4</v>
      </c>
      <c r="H314" s="1">
        <f>IFERROR(H86/SUM(H86+H189),0)*'[1]Electricity and CHPs_IN'!D$24</f>
        <v>1.6559998747252981E-3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0.89328337655985957</v>
      </c>
      <c r="G316" s="1">
        <f>G88/SUM(G88,G241)*'[1]Electricity and CHPs_IN'!C$39</f>
        <v>0.37495583152896439</v>
      </c>
      <c r="H316" s="1">
        <f>H88/SUM(H88,H241)*'[1]Electricity and CHPs_IN'!D$39</f>
        <v>6.6616545292521132E-2</v>
      </c>
      <c r="I316" s="1">
        <f>I88/SUM(I88,I241)*'[1]Electricity and CHPs_IN'!E$39</f>
        <v>0.4171120668150321</v>
      </c>
      <c r="J316" s="1">
        <f>J88/SUM(J88,J241)*'[1]Electricity and CHPs_IN'!F$39</f>
        <v>0.18135689378727912</v>
      </c>
      <c r="K316" s="1">
        <f>K88/SUM(K88,K241)*'[1]Electricity and CHPs_IN'!G$39</f>
        <v>0.87104481382673116</v>
      </c>
      <c r="L316" s="1">
        <f>L88/SUM(L88,L241)*'[1]Electricity and CHPs_IN'!H$39</f>
        <v>0.82546674619692728</v>
      </c>
      <c r="M316" s="1">
        <f>M88/SUM(M88,M241)*'[1]Electricity and CHPs_IN'!I$39</f>
        <v>0.92358755816875882</v>
      </c>
      <c r="N316" s="1">
        <f>N88/SUM(N88,N241)*'[1]Electricity and CHPs_IN'!J$39</f>
        <v>0.67901445340212474</v>
      </c>
      <c r="O316" s="1">
        <f>O88/SUM(O88,O241)*'[1]Electricity and CHPs_IN'!K$39</f>
        <v>0.64530432454613673</v>
      </c>
      <c r="P316" s="1">
        <f>P88/SUM(P88,P241)*'[1]Electricity and CHPs_IN'!L$39</f>
        <v>0.92415440797482495</v>
      </c>
      <c r="Q316" s="1">
        <f>Q88/SUM(Q88,Q241)*'[1]Electricity and CHPs_IN'!M$39</f>
        <v>0.92356456939697784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1.7019936072235667E-3</v>
      </c>
      <c r="L317" s="1">
        <f>IFERROR(L89/SUM(L89,L242),0)*'[1]Electricity and CHPs_IN'!H$40</f>
        <v>0.32146378135223064</v>
      </c>
      <c r="M317" s="1">
        <f>IFERROR(M89/SUM(M89,M242),0)*'[1]Electricity and CHPs_IN'!I$40</f>
        <v>0.35994845876904824</v>
      </c>
      <c r="N317" s="1">
        <f>IFERROR(N89/SUM(N89,N242),0)*'[1]Electricity and CHPs_IN'!J$40</f>
        <v>0.2647623194336865</v>
      </c>
      <c r="O317" s="1">
        <f>IFERROR(O89/SUM(O89,O242),0)*'[1]Electricity and CHPs_IN'!K$40</f>
        <v>0.25192820095307839</v>
      </c>
      <c r="P317" s="1">
        <f>IFERROR(P89/SUM(P89,P242),0)*'[1]Electricity and CHPs_IN'!L$40</f>
        <v>0.36152498647555081</v>
      </c>
      <c r="Q317" s="1">
        <f>IFERROR(Q89/SUM(Q89,Q242),0)*'[1]Electricity and CHPs_IN'!M$40</f>
        <v>0.36098592500321958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1.7654805094084972E-2</v>
      </c>
      <c r="G319" s="1">
        <f>G91/SUM(G91,G244)*'[1]Electricity and CHPs_IN'!C$48</f>
        <v>2.3851016905218408E-3</v>
      </c>
      <c r="H319" s="1">
        <f>H91/SUM(H91,H244)*'[1]Electricity and CHPs_IN'!D$48</f>
        <v>7.9250230259984514E-3</v>
      </c>
      <c r="I319" s="1">
        <f>IFERROR(I91/SUM(I91,I244)*'[1]Electricity and CHPs_IN'!E$48,0)</f>
        <v>5.9873913183602964E-3</v>
      </c>
      <c r="J319" s="1">
        <f>IFERROR(J91/SUM(J91,J244)*'[1]Electricity and CHPs_IN'!F$48,0)</f>
        <v>6.268840786375021E-3</v>
      </c>
      <c r="K319" s="1">
        <f>IFERROR(K91/SUM(K91,K244)*'[1]Electricity and CHPs_IN'!G$48,0)</f>
        <v>2.8739254825876992E-3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1.5708157152262332E-3</v>
      </c>
      <c r="O319" s="1">
        <f>IFERROR(O91/SUM(O91,O244)*'[1]Electricity and CHPs_IN'!K$48,0)</f>
        <v>2.6154228619204262E-3</v>
      </c>
      <c r="P319" s="1">
        <f>IFERROR(P91/SUM(P91,P244)*'[1]Electricity and CHPs_IN'!L$48,0)</f>
        <v>3.7872201083900114E-3</v>
      </c>
      <c r="Q319" s="1">
        <f>IFERROR(Q91/SUM(Q91,Q244)*'[1]Electricity and CHPs_IN'!M$48,0)</f>
        <v>3.9799594110142503E-3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1.5167013062283726E-3</v>
      </c>
      <c r="O320" s="1">
        <f>IFERROR(O92/SUM(O92,O245),0)*'[1]Electricity and CHPs_IN'!K$49</f>
        <v>2.6599282704005329E-3</v>
      </c>
      <c r="P320" s="1">
        <f>IFERROR(P92/SUM(P92,P245),0)*'[1]Electricity and CHPs_IN'!L$49</f>
        <v>2.6589817483575456E-3</v>
      </c>
      <c r="Q320" s="1">
        <f>IFERROR(Q92/SUM(Q92,Q245),0)*'[1]Electricity and CHPs_IN'!M$49</f>
        <v>4.8583609181110064E-3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3.3388677930339013E-2</v>
      </c>
      <c r="G321" s="1">
        <f>IFERROR(G93/SUM(G93,G246),0)*'[1]Electricity and CHPs_IN'!C$51</f>
        <v>5.6909214760535565E-2</v>
      </c>
      <c r="H321" s="1">
        <f>IFERROR(H93/SUM(H93,H246),0)*'[1]Electricity and CHPs_IN'!D$51</f>
        <v>0.23248766995598119</v>
      </c>
      <c r="I321" s="1">
        <f>IFERROR(I93/SUM(I93,I246),0)*'[1]Electricity and CHPs_IN'!E$51</f>
        <v>0.23139600357103973</v>
      </c>
      <c r="J321" s="1">
        <f>IFERROR(J93/SUM(J93,J246),0)*'[1]Electricity and CHPs_IN'!F$51</f>
        <v>0.23297784636886523</v>
      </c>
      <c r="K321" s="1">
        <f>IFERROR(K93/SUM(K93,K246),0)*'[1]Electricity and CHPs_IN'!G$51</f>
        <v>0.11873377783869112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6.8085433123122826E-4</v>
      </c>
      <c r="O321" s="1">
        <f>IFERROR(O93/SUM(O93,O246),0)*'[1]Electricity and CHPs_IN'!K$51</f>
        <v>3.8756647902233195E-3</v>
      </c>
      <c r="P321" s="1">
        <f>IFERROR(P93/SUM(P93,P246),0)*'[1]Electricity and CHPs_IN'!L$51</f>
        <v>2.2516912426867042E-3</v>
      </c>
      <c r="Q321" s="1">
        <f>IFERROR(Q93/SUM(Q93,Q246),0)*'[1]Electricity and CHPs_IN'!M$51</f>
        <v>3.1846151447103297E-3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2.6901788109420744E-3</v>
      </c>
      <c r="O322" s="1">
        <f>IFERROR(O94/SUM(O94,O247),0)*'[1]Electricity and CHPs_IN'!K$52</f>
        <v>5.8944142997325042E-3</v>
      </c>
      <c r="P322" s="1">
        <f>IFERROR(P94/SUM(P94,P247),0)*'[1]Electricity and CHPs_IN'!L$52</f>
        <v>4.6996089235765409E-3</v>
      </c>
      <c r="Q322" s="1">
        <f>IFERROR(Q94/SUM(Q94,Q247),0)*'[1]Electricity and CHPs_IN'!M$52</f>
        <v>9.207099512187563E-3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1.0647003976685094</v>
      </c>
      <c r="G323" s="1">
        <f>IFERROR(G95/SUM(G95,G248),0)*'[1]Electricity and CHPs_IN'!C$54</f>
        <v>1.2550263567633799</v>
      </c>
      <c r="H323" s="1">
        <f>IFERROR(H95/SUM(H95,H248),0)*'[1]Electricity and CHPs_IN'!D$54</f>
        <v>1.2995582120017473</v>
      </c>
      <c r="I323" s="1">
        <f>IFERROR(I95/SUM(I95,I248),0)*'[1]Electricity and CHPs_IN'!E$54</f>
        <v>1.3805961888358291</v>
      </c>
      <c r="J323" s="1">
        <f>IFERROR(J95/SUM(J95,J248),0)*'[1]Electricity and CHPs_IN'!F$54</f>
        <v>1.4576055541005168</v>
      </c>
      <c r="K323" s="1">
        <f>IFERROR(K95/SUM(K95,K248),0)*'[1]Electricity and CHPs_IN'!G$54</f>
        <v>2.3860811890964038</v>
      </c>
      <c r="L323" s="1">
        <f>IFERROR(L95/SUM(L95,L248),0)*'[1]Electricity and CHPs_IN'!H$54</f>
        <v>2.3569447368072312</v>
      </c>
      <c r="M323" s="1">
        <f>IFERROR(M95/SUM(M95,M248),0)*'[1]Electricity and CHPs_IN'!I$54</f>
        <v>3.3700232520501747</v>
      </c>
      <c r="N323" s="1">
        <f>IFERROR(N95/SUM(N95,N248),0)*'[1]Electricity and CHPs_IN'!J$54</f>
        <v>5.1415416400507388</v>
      </c>
      <c r="O323" s="1">
        <f>IFERROR(O95/SUM(O95,O248),0)*'[1]Electricity and CHPs_IN'!K$54</f>
        <v>5.8754142279920947</v>
      </c>
      <c r="P323" s="1">
        <f>IFERROR(P95/SUM(P95,P248),0)*'[1]Electricity and CHPs_IN'!L$54</f>
        <v>7.1045529523437541</v>
      </c>
      <c r="Q323" s="1">
        <f>IFERROR(Q95/SUM(Q95,Q248),0)*'[1]Electricity and CHPs_IN'!M$54</f>
        <v>7.3806995112016072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0.76599241578151678</v>
      </c>
      <c r="G324" s="1">
        <f>IFERROR(G96/SUM(G96,G249),0)*'[1]Electricity and CHPs_IN'!C$55</f>
        <v>0.79073757752453544</v>
      </c>
      <c r="H324" s="1">
        <f>IFERROR(H96/SUM(H96,H249),0)*'[1]Electricity and CHPs_IN'!D$55</f>
        <v>0.92831123198879884</v>
      </c>
      <c r="I324" s="1">
        <f>IFERROR(I96/SUM(I96,I249),0)*'[1]Electricity and CHPs_IN'!E$55</f>
        <v>1.6138835661959285</v>
      </c>
      <c r="J324" s="1">
        <f>IFERROR(J96/SUM(J96,J249),0)*'[1]Electricity and CHPs_IN'!F$55</f>
        <v>1.6452261589765409</v>
      </c>
      <c r="K324" s="1">
        <f>IFERROR(K96/SUM(K96,K249),0)*'[1]Electricity and CHPs_IN'!G$55</f>
        <v>1.089941191272612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1.4863275707651877E-3</v>
      </c>
      <c r="O324" s="1">
        <f>IFERROR(O96/SUM(O96,O249),0)*'[1]Electricity and CHPs_IN'!K$55</f>
        <v>1.7477322992778539E-3</v>
      </c>
      <c r="P324" s="1">
        <f>IFERROR(P96/SUM(P96,P249),0)*'[1]Electricity and CHPs_IN'!L$55</f>
        <v>1.2374303553170591E-3</v>
      </c>
      <c r="Q324" s="1">
        <f>IFERROR(Q96/SUM(Q96,Q249),0)*'[1]Electricity and CHPs_IN'!M$55</f>
        <v>2.381517271405145E-3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7.4073293109333147E-4</v>
      </c>
      <c r="O325" s="1">
        <f>IFERROR(O97/SUM(O97,O250),0)*'[1]Electricity and CHPs_IN'!K$58</f>
        <v>1.3123820215932129E-3</v>
      </c>
      <c r="P325" s="1">
        <f>IFERROR(P97/SUM(P97,P250),0)*'[1]Electricity and CHPs_IN'!L$58</f>
        <v>1.0602290069796582E-3</v>
      </c>
      <c r="Q325" s="1">
        <f>IFERROR(Q97/SUM(Q97,Q250),0)*'[1]Electricity and CHPs_IN'!M$58</f>
        <v>2.2368199570373787E-3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2.9130432319580248</v>
      </c>
      <c r="G326" s="1">
        <f t="shared" ref="G326:K326" si="309">G310-G342</f>
        <v>1.1710309757880364</v>
      </c>
      <c r="H326" s="1">
        <f t="shared" si="309"/>
        <v>1.1284083665046041</v>
      </c>
      <c r="I326" s="1">
        <f t="shared" si="309"/>
        <v>2.230058821640831</v>
      </c>
      <c r="J326" s="1">
        <f t="shared" si="309"/>
        <v>2.0290153863865492</v>
      </c>
      <c r="K326" s="1">
        <f t="shared" si="309"/>
        <v>1.9280951860762041</v>
      </c>
      <c r="L326" s="1">
        <f t="shared" ref="L326:O326" si="310">L310-L342</f>
        <v>0.85336627708786938</v>
      </c>
      <c r="M326" s="1">
        <f t="shared" si="310"/>
        <v>0.54914271912817192</v>
      </c>
      <c r="N326" s="1">
        <f t="shared" si="310"/>
        <v>5.0995748167206756E-2</v>
      </c>
      <c r="O326" s="1">
        <f t="shared" si="310"/>
        <v>1.0317874303875207E-2</v>
      </c>
      <c r="P326" s="1">
        <f>P310-P342</f>
        <v>8.7949461574297061E-3</v>
      </c>
      <c r="Q326" s="1">
        <f>Q310-Q342</f>
        <v>9.4735024955223679E-3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9.2393004150799829E-6</v>
      </c>
      <c r="L327" s="1">
        <f t="shared" ref="L327:O327" si="312">IFERROR(L99/L83,0)*L311</f>
        <v>6.7729123365099298E-6</v>
      </c>
      <c r="M327" s="1">
        <f t="shared" si="312"/>
        <v>1.8481987215422657E-4</v>
      </c>
      <c r="N327" s="1">
        <f t="shared" si="312"/>
        <v>8.460161917851884E-5</v>
      </c>
      <c r="O327" s="1">
        <f t="shared" si="312"/>
        <v>2.4912630586679442E-5</v>
      </c>
      <c r="P327" s="1">
        <f t="shared" ref="P327:Q341" si="313">IFERROR(P99/P83,0)*P311</f>
        <v>1.5956282004248039E-5</v>
      </c>
      <c r="Q327" s="1">
        <f t="shared" si="313"/>
        <v>2.8071399707055482E-5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6.9935058946820407E-6</v>
      </c>
      <c r="L328" s="1">
        <f t="shared" ref="L328:O328" si="315">IFERROR(L100/L84,0)*L312</f>
        <v>0</v>
      </c>
      <c r="M328" s="1">
        <f t="shared" si="315"/>
        <v>2.891058707893141E-3</v>
      </c>
      <c r="N328" s="1">
        <f t="shared" si="315"/>
        <v>2.5379495707341445E-4</v>
      </c>
      <c r="O328" s="1">
        <f t="shared" si="315"/>
        <v>3.8293588187417386E-5</v>
      </c>
      <c r="P328" s="1">
        <f t="shared" si="313"/>
        <v>2.4460122435562163E-5</v>
      </c>
      <c r="Q328" s="1">
        <f t="shared" si="313"/>
        <v>4.2836010582112309E-5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7.0126071915218095E-6</v>
      </c>
      <c r="M329" s="1">
        <f t="shared" si="317"/>
        <v>1.8398745313439113E-4</v>
      </c>
      <c r="N329" s="1">
        <f t="shared" si="317"/>
        <v>8.2524732008836714E-4</v>
      </c>
      <c r="O329" s="1">
        <f t="shared" si="317"/>
        <v>2.4952729242439664E-4</v>
      </c>
      <c r="P329" s="1">
        <f t="shared" si="313"/>
        <v>1.4930848745739524E-4</v>
      </c>
      <c r="Q329" s="1">
        <f t="shared" si="313"/>
        <v>1.7871274184088842E-4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1.2474809873621502</v>
      </c>
      <c r="G330" s="1">
        <f t="shared" si="318"/>
        <v>2.8948056308888986E-4</v>
      </c>
      <c r="H330" s="1">
        <f t="shared" si="318"/>
        <v>1.5106301098515651E-3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0.86990720805915545</v>
      </c>
      <c r="G332" s="1">
        <f t="shared" si="322"/>
        <v>0.35835163219021188</v>
      </c>
      <c r="H332" s="1">
        <f t="shared" si="322"/>
        <v>6.0768699725817457E-2</v>
      </c>
      <c r="I332" s="1">
        <f t="shared" si="322"/>
        <v>0.41006570452852936</v>
      </c>
      <c r="J332" s="1">
        <f t="shared" si="322"/>
        <v>0.1781250026616801</v>
      </c>
      <c r="K332" s="1">
        <f t="shared" si="322"/>
        <v>0.80576051241685898</v>
      </c>
      <c r="L332" s="1">
        <f t="shared" ref="L332:O332" si="323">IFERROR(L104/L88,0)*L316</f>
        <v>0.6141732979060216</v>
      </c>
      <c r="M332" s="1">
        <f t="shared" si="323"/>
        <v>0.39279817993656407</v>
      </c>
      <c r="N332" s="1">
        <f t="shared" si="323"/>
        <v>3.5525517468706094E-2</v>
      </c>
      <c r="O332" s="1">
        <f t="shared" si="323"/>
        <v>7.0535257218222805E-3</v>
      </c>
      <c r="P332" s="1">
        <f t="shared" si="313"/>
        <v>6.1108872372519175E-3</v>
      </c>
      <c r="Q332" s="1">
        <f t="shared" si="313"/>
        <v>6.5009602356051761E-3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1.5744301777789805E-3</v>
      </c>
      <c r="L333" s="1">
        <f t="shared" ref="L333:O333" si="325">IFERROR(L105/L89,0)*L317</f>
        <v>0.23917919366231966</v>
      </c>
      <c r="M333" s="1">
        <f t="shared" si="325"/>
        <v>0.15308467315842633</v>
      </c>
      <c r="N333" s="1">
        <f t="shared" si="325"/>
        <v>1.3852162287518007E-2</v>
      </c>
      <c r="O333" s="1">
        <f t="shared" si="325"/>
        <v>2.7537116642210183E-3</v>
      </c>
      <c r="P333" s="1">
        <f t="shared" si="313"/>
        <v>2.3905511965715853E-3</v>
      </c>
      <c r="Q333" s="1">
        <f t="shared" si="313"/>
        <v>2.5409757171513591E-3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1.7192799744432344E-2</v>
      </c>
      <c r="G335" s="1">
        <f t="shared" si="328"/>
        <v>2.2794820399322461E-3</v>
      </c>
      <c r="H335" s="1">
        <f t="shared" si="328"/>
        <v>7.2293353321214084E-3</v>
      </c>
      <c r="I335" s="1">
        <f t="shared" si="328"/>
        <v>5.8862450515970851E-3</v>
      </c>
      <c r="J335" s="1">
        <f t="shared" si="328"/>
        <v>6.1571261970799337E-3</v>
      </c>
      <c r="K335" s="1">
        <f t="shared" si="328"/>
        <v>2.658526441738706E-3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8.2183878195504932E-5</v>
      </c>
      <c r="O335" s="1">
        <f t="shared" si="329"/>
        <v>2.8587988222414327E-5</v>
      </c>
      <c r="P335" s="1">
        <f t="shared" si="313"/>
        <v>2.5042649610621109E-5</v>
      </c>
      <c r="Q335" s="1">
        <f t="shared" si="313"/>
        <v>2.8014887889451872E-5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7.9352653657455564E-5</v>
      </c>
      <c r="O336" s="1">
        <f t="shared" si="331"/>
        <v>2.9074456438314499E-5</v>
      </c>
      <c r="P336" s="1">
        <f t="shared" si="313"/>
        <v>1.7582275743001629E-5</v>
      </c>
      <c r="Q336" s="1">
        <f t="shared" si="313"/>
        <v>3.4197945856108251E-5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3.2514935754232324E-2</v>
      </c>
      <c r="G337" s="1">
        <f t="shared" si="332"/>
        <v>5.4389099411901981E-2</v>
      </c>
      <c r="H337" s="1">
        <f t="shared" si="332"/>
        <v>0.21207904648120629</v>
      </c>
      <c r="I337" s="1">
        <f t="shared" si="332"/>
        <v>0.22748698198540082</v>
      </c>
      <c r="J337" s="1">
        <f t="shared" si="332"/>
        <v>0.2288260381942949</v>
      </c>
      <c r="K337" s="1">
        <f t="shared" si="332"/>
        <v>0.10983475035249356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3.5621778471149546E-5</v>
      </c>
      <c r="O337" s="1">
        <f t="shared" si="333"/>
        <v>4.2363114963204559E-5</v>
      </c>
      <c r="P337" s="1">
        <f t="shared" si="313"/>
        <v>1.4889104199934499E-5</v>
      </c>
      <c r="Q337" s="1">
        <f t="shared" si="313"/>
        <v>2.2416468872323041E-5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1.4074810022558882E-4</v>
      </c>
      <c r="O338" s="1">
        <f t="shared" si="335"/>
        <v>6.4429140324578701E-5</v>
      </c>
      <c r="P338" s="1">
        <f t="shared" si="313"/>
        <v>3.1075737932250011E-5</v>
      </c>
      <c r="Q338" s="1">
        <f t="shared" si="313"/>
        <v>6.4808666115324053E-5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0.74594730103805429</v>
      </c>
      <c r="G340" s="1">
        <f t="shared" si="338"/>
        <v>0.75572128158290142</v>
      </c>
      <c r="H340" s="1">
        <f t="shared" si="338"/>
        <v>0.84682065485560754</v>
      </c>
      <c r="I340" s="1">
        <f t="shared" si="338"/>
        <v>1.5866198900753037</v>
      </c>
      <c r="J340" s="1">
        <f t="shared" si="338"/>
        <v>1.6159072193334942</v>
      </c>
      <c r="K340" s="1">
        <f t="shared" si="338"/>
        <v>1.008250733881024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7.7763523022046131E-5</v>
      </c>
      <c r="O340" s="1">
        <f t="shared" si="339"/>
        <v>1.9103660488384901E-5</v>
      </c>
      <c r="P340" s="1">
        <f t="shared" si="313"/>
        <v>8.1823960368980347E-6</v>
      </c>
      <c r="Q340" s="1">
        <f t="shared" si="313"/>
        <v>1.6763472305916408E-5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3.8754581071660679E-5</v>
      </c>
      <c r="O341" s="1">
        <f t="shared" si="341"/>
        <v>1.4345046196111527E-5</v>
      </c>
      <c r="P341" s="1">
        <f t="shared" si="313"/>
        <v>7.0106681864063328E-6</v>
      </c>
      <c r="Q341" s="1">
        <f t="shared" si="313"/>
        <v>1.5744949597192421E-5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1.1429797690879213</v>
      </c>
      <c r="G342" s="1">
        <f t="shared" ref="G342:K342" si="342">SUM(G343:G357)</f>
        <v>1.3092860001058655</v>
      </c>
      <c r="H342" s="1">
        <f t="shared" si="342"/>
        <v>1.4081463156351679</v>
      </c>
      <c r="I342" s="1">
        <f t="shared" si="342"/>
        <v>1.4189163950953589</v>
      </c>
      <c r="J342" s="1">
        <f t="shared" si="342"/>
        <v>1.494419907633028</v>
      </c>
      <c r="K342" s="1">
        <f t="shared" si="342"/>
        <v>2.5422992530682471</v>
      </c>
      <c r="L342" s="1">
        <f t="shared" ref="L342:O342" si="343">SUM(L343:L357)</f>
        <v>2.6505314275645162</v>
      </c>
      <c r="M342" s="1">
        <f t="shared" si="343"/>
        <v>4.1120814828033119</v>
      </c>
      <c r="N342" s="1">
        <f t="shared" si="343"/>
        <v>6.065249500299406</v>
      </c>
      <c r="O342" s="1">
        <f t="shared" si="343"/>
        <v>6.8090454042764579</v>
      </c>
      <c r="P342" s="1">
        <f>SUM(P343:P357)</f>
        <v>8.4258248105191669</v>
      </c>
      <c r="Q342" s="1">
        <f>SUM(Q343:Q357)</f>
        <v>8.7170873793139521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7.4858629061532364E-7</v>
      </c>
      <c r="L343" s="1">
        <f t="shared" ref="L343:O343" si="345">L311-L327</f>
        <v>2.3300785094896357E-6</v>
      </c>
      <c r="M343" s="1">
        <f t="shared" si="345"/>
        <v>2.4974765677768311E-4</v>
      </c>
      <c r="N343" s="1">
        <f t="shared" si="345"/>
        <v>1.532425416501954E-3</v>
      </c>
      <c r="O343" s="1">
        <f t="shared" si="345"/>
        <v>2.2542636122485403E-3</v>
      </c>
      <c r="P343" s="1">
        <f t="shared" ref="P343:Q357" si="346">P311-P327</f>
        <v>2.3971251211712683E-3</v>
      </c>
      <c r="Q343" s="1">
        <f t="shared" si="346"/>
        <v>3.959916411820261E-3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5.6662760175561381E-7</v>
      </c>
      <c r="L344" s="1">
        <f t="shared" ref="L344:O344" si="348">L312-L328</f>
        <v>3.9121574593215637E-6</v>
      </c>
      <c r="M344" s="1">
        <f t="shared" si="348"/>
        <v>3.9066964471250786E-3</v>
      </c>
      <c r="N344" s="1">
        <f t="shared" si="348"/>
        <v>4.5970969181884673E-3</v>
      </c>
      <c r="O344" s="1">
        <f t="shared" si="348"/>
        <v>3.4650633193060759E-3</v>
      </c>
      <c r="P344" s="1">
        <f t="shared" si="346"/>
        <v>3.6746639312091249E-3</v>
      </c>
      <c r="Q344" s="1">
        <f t="shared" si="346"/>
        <v>6.0426990848760059E-3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2.4125404996571068E-6</v>
      </c>
      <c r="M345" s="1">
        <f t="shared" si="350"/>
        <v>2.4862280641804431E-4</v>
      </c>
      <c r="N345" s="1">
        <f t="shared" si="350"/>
        <v>1.4948058683546327E-2</v>
      </c>
      <c r="O345" s="1">
        <f t="shared" si="350"/>
        <v>2.2578920103121718E-2</v>
      </c>
      <c r="P345" s="1">
        <f t="shared" si="346"/>
        <v>2.2430734552881644E-2</v>
      </c>
      <c r="Q345" s="1">
        <f t="shared" si="346"/>
        <v>2.5210268344376684E-2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3.3522340649486004E-2</v>
      </c>
      <c r="G346" s="1">
        <f t="shared" si="351"/>
        <v>1.3413062875826224E-5</v>
      </c>
      <c r="H346" s="1">
        <f t="shared" si="351"/>
        <v>1.4536976487373294E-4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2.337616850070412E-2</v>
      </c>
      <c r="G348" s="1">
        <f t="shared" si="355"/>
        <v>1.6604199338752512E-2</v>
      </c>
      <c r="H348" s="1">
        <f t="shared" si="355"/>
        <v>5.8478455667036744E-3</v>
      </c>
      <c r="I348" s="1">
        <f t="shared" si="355"/>
        <v>7.0463622865027387E-3</v>
      </c>
      <c r="J348" s="1">
        <f t="shared" si="355"/>
        <v>3.2318911255990179E-3</v>
      </c>
      <c r="K348" s="1">
        <f t="shared" si="355"/>
        <v>6.5284301409872181E-2</v>
      </c>
      <c r="L348" s="1">
        <f t="shared" ref="L348:O348" si="356">L316-L332</f>
        <v>0.21129344829090568</v>
      </c>
      <c r="M348" s="1">
        <f t="shared" si="356"/>
        <v>0.53078937823219474</v>
      </c>
      <c r="N348" s="1">
        <f t="shared" si="356"/>
        <v>0.6434889359334186</v>
      </c>
      <c r="O348" s="1">
        <f t="shared" si="356"/>
        <v>0.63825079882431446</v>
      </c>
      <c r="P348" s="1">
        <f t="shared" si="346"/>
        <v>0.918043520737573</v>
      </c>
      <c r="Q348" s="1">
        <f t="shared" si="346"/>
        <v>0.91706360916137264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1.2756342944458625E-4</v>
      </c>
      <c r="L349" s="1">
        <f t="shared" ref="L349:O349" si="358">L317-L333</f>
        <v>8.2284587689910982E-2</v>
      </c>
      <c r="M349" s="1">
        <f t="shared" si="358"/>
        <v>0.20686378561062191</v>
      </c>
      <c r="N349" s="1">
        <f t="shared" si="358"/>
        <v>0.25091015714616849</v>
      </c>
      <c r="O349" s="1">
        <f t="shared" si="358"/>
        <v>0.24917448928885735</v>
      </c>
      <c r="P349" s="1">
        <f t="shared" si="346"/>
        <v>0.3591344352789792</v>
      </c>
      <c r="Q349" s="1">
        <f t="shared" si="346"/>
        <v>0.35844494928606824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4.6200534965262774E-4</v>
      </c>
      <c r="G351" s="1">
        <f t="shared" si="361"/>
        <v>1.0561965058959472E-4</v>
      </c>
      <c r="H351" s="1">
        <f t="shared" si="361"/>
        <v>6.9568769387704302E-4</v>
      </c>
      <c r="I351" s="1">
        <f t="shared" si="361"/>
        <v>1.0114626676321122E-4</v>
      </c>
      <c r="J351" s="1">
        <f t="shared" si="361"/>
        <v>1.1171458929508729E-4</v>
      </c>
      <c r="K351" s="1">
        <f t="shared" si="361"/>
        <v>2.1539904084899326E-4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1.4886318370307282E-3</v>
      </c>
      <c r="O351" s="1">
        <f t="shared" si="362"/>
        <v>2.586834873698012E-3</v>
      </c>
      <c r="P351" s="1">
        <f t="shared" si="346"/>
        <v>3.7621774587793901E-3</v>
      </c>
      <c r="Q351" s="1">
        <f t="shared" si="346"/>
        <v>3.9519445231247985E-3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1.437348652570917E-3</v>
      </c>
      <c r="O352" s="1">
        <f t="shared" si="364"/>
        <v>2.6308538139622182E-3</v>
      </c>
      <c r="P352" s="1">
        <f t="shared" si="346"/>
        <v>2.6413994726145439E-3</v>
      </c>
      <c r="Q352" s="1">
        <f t="shared" si="346"/>
        <v>4.824162972254898E-3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8.7374217610668853E-4</v>
      </c>
      <c r="G353" s="1">
        <f t="shared" si="365"/>
        <v>2.5201153486335837E-3</v>
      </c>
      <c r="H353" s="1">
        <f t="shared" si="365"/>
        <v>2.0408623474774901E-2</v>
      </c>
      <c r="I353" s="1">
        <f t="shared" si="365"/>
        <v>3.909021585638911E-3</v>
      </c>
      <c r="J353" s="1">
        <f t="shared" si="365"/>
        <v>4.1518081745703372E-3</v>
      </c>
      <c r="K353" s="1">
        <f t="shared" si="365"/>
        <v>8.8990274861975582E-3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6.4523255276007874E-4</v>
      </c>
      <c r="O353" s="1">
        <f t="shared" si="366"/>
        <v>3.8333016752601151E-3</v>
      </c>
      <c r="P353" s="1">
        <f t="shared" si="346"/>
        <v>2.2368021384867698E-3</v>
      </c>
      <c r="Q353" s="1">
        <f t="shared" si="346"/>
        <v>3.1621986758380068E-3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2.5494307107164858E-3</v>
      </c>
      <c r="O354" s="1">
        <f t="shared" si="368"/>
        <v>5.8299851594079254E-3</v>
      </c>
      <c r="P354" s="1">
        <f t="shared" si="346"/>
        <v>4.6685331856442906E-3</v>
      </c>
      <c r="Q354" s="1">
        <f t="shared" si="346"/>
        <v>9.1422908460722391E-3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1.0647003976685094</v>
      </c>
      <c r="G355" s="1">
        <f t="shared" si="369"/>
        <v>1.2550263567633799</v>
      </c>
      <c r="H355" s="1">
        <f t="shared" si="369"/>
        <v>1.2995582120017473</v>
      </c>
      <c r="I355" s="1">
        <f t="shared" si="369"/>
        <v>1.3805961888358291</v>
      </c>
      <c r="J355" s="1">
        <f t="shared" si="369"/>
        <v>1.4576055541005168</v>
      </c>
      <c r="K355" s="1">
        <f t="shared" si="369"/>
        <v>2.3860811890964038</v>
      </c>
      <c r="L355" s="1">
        <f t="shared" ref="L355:O355" si="370">L323-L339</f>
        <v>2.3569447368072312</v>
      </c>
      <c r="M355" s="1">
        <f t="shared" si="370"/>
        <v>3.3700232520501747</v>
      </c>
      <c r="N355" s="1">
        <f t="shared" si="370"/>
        <v>5.1415416400507388</v>
      </c>
      <c r="O355" s="1">
        <f t="shared" si="370"/>
        <v>5.8754142279920947</v>
      </c>
      <c r="P355" s="1">
        <f t="shared" si="346"/>
        <v>7.1045529523437541</v>
      </c>
      <c r="Q355" s="1">
        <f t="shared" si="346"/>
        <v>7.3806995112016072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2.0045114743462489E-2</v>
      </c>
      <c r="G356" s="1">
        <f t="shared" si="371"/>
        <v>3.5016295941634024E-2</v>
      </c>
      <c r="H356" s="1">
        <f t="shared" si="371"/>
        <v>8.14905771331913E-2</v>
      </c>
      <c r="I356" s="1">
        <f t="shared" si="371"/>
        <v>2.7263676120624858E-2</v>
      </c>
      <c r="J356" s="1">
        <f t="shared" si="371"/>
        <v>2.931893964304666E-2</v>
      </c>
      <c r="K356" s="1">
        <f t="shared" si="371"/>
        <v>8.1690457391587978E-2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1.4085640477431416E-3</v>
      </c>
      <c r="O356" s="1">
        <f t="shared" si="372"/>
        <v>1.7286286387894691E-3</v>
      </c>
      <c r="P356" s="1">
        <f t="shared" si="346"/>
        <v>1.2292479592801611E-3</v>
      </c>
      <c r="Q356" s="1">
        <f t="shared" si="346"/>
        <v>2.3647537990992284E-3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7.0197835002167074E-4</v>
      </c>
      <c r="O357" s="1">
        <f t="shared" si="374"/>
        <v>1.2980369753971012E-3</v>
      </c>
      <c r="P357" s="1">
        <f t="shared" si="346"/>
        <v>1.0532183387932518E-3</v>
      </c>
      <c r="Q357" s="1">
        <f t="shared" si="346"/>
        <v>2.2210750074401864E-3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22.495508226106196</v>
      </c>
      <c r="G358" s="1">
        <f t="shared" ref="G358:K358" si="376">SUM(G359:G364)</f>
        <v>24.624385150543844</v>
      </c>
      <c r="H358" s="1">
        <f t="shared" si="376"/>
        <v>25.358045708481338</v>
      </c>
      <c r="I358" s="1">
        <f t="shared" si="376"/>
        <v>25.357198995352125</v>
      </c>
      <c r="J358" s="1">
        <f t="shared" si="376"/>
        <v>25.768523569262076</v>
      </c>
      <c r="K358" s="1">
        <f t="shared" si="376"/>
        <v>26.957621251036802</v>
      </c>
      <c r="L358" s="1">
        <f t="shared" ref="L358:O358" si="377">SUM(L359:L364)</f>
        <v>31.115175977890061</v>
      </c>
      <c r="M358" s="1">
        <f t="shared" si="377"/>
        <v>33.54713278429675</v>
      </c>
      <c r="N358" s="1">
        <f t="shared" si="377"/>
        <v>33.698999778100742</v>
      </c>
      <c r="O358" s="1">
        <f t="shared" si="377"/>
        <v>33.754662282389958</v>
      </c>
      <c r="P358" s="1">
        <f>SUM(P359:P364)</f>
        <v>33.810350286590904</v>
      </c>
      <c r="Q358" s="1">
        <f>SUM(Q359:Q364)</f>
        <v>33.866288519510121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18.203591144185122</v>
      </c>
      <c r="G359" s="1">
        <f>'[1]Electricity and CHPs_IN'!C$19</f>
        <v>20.429784094563686</v>
      </c>
      <c r="H359" s="1">
        <f>'[1]Electricity and CHPs_IN'!D$19</f>
        <v>20.949198128079153</v>
      </c>
      <c r="I359" s="1">
        <f>'[1]Electricity and CHPs_IN'!E$19</f>
        <v>20.69658614161844</v>
      </c>
      <c r="J359" s="1">
        <f>'[1]Electricity and CHPs_IN'!F$19</f>
        <v>20.958776677760422</v>
      </c>
      <c r="K359" s="1">
        <f>'[1]Electricity and CHPs_IN'!G$19</f>
        <v>15.399136422110105</v>
      </c>
      <c r="L359" s="1">
        <f>'[1]Electricity and CHPs_IN'!H$19</f>
        <v>12.523765821226784</v>
      </c>
      <c r="M359" s="1">
        <f>'[1]Electricity and CHPs_IN'!I$19</f>
        <v>13.018157845650684</v>
      </c>
      <c r="N359" s="1">
        <f>'[1]Electricity and CHPs_IN'!J$19</f>
        <v>13.018155942605333</v>
      </c>
      <c r="O359" s="1">
        <f>'[1]Electricity and CHPs_IN'!K$19</f>
        <v>13.018157709968548</v>
      </c>
      <c r="P359" s="1">
        <f>'[1]Electricity and CHPs_IN'!L$19</f>
        <v>13.018156095660867</v>
      </c>
      <c r="Q359" s="1">
        <f>'[1]Electricity and CHPs_IN'!M$19</f>
        <v>13.018156610441046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6.5861099503101546</v>
      </c>
      <c r="L360" s="1">
        <f>'[1]Electricity and CHPs_IN'!H$20</f>
        <v>12.635749749796203</v>
      </c>
      <c r="M360" s="1">
        <f>'[1]Electricity and CHPs_IN'!I$20</f>
        <v>13.017231826341696</v>
      </c>
      <c r="N360" s="1">
        <f>'[1]Electricity and CHPs_IN'!J$20</f>
        <v>13.017232010144459</v>
      </c>
      <c r="O360" s="1">
        <f>'[1]Electricity and CHPs_IN'!K$20</f>
        <v>13.01723126700568</v>
      </c>
      <c r="P360" s="1">
        <f>'[1]Electricity and CHPs_IN'!L$20</f>
        <v>13.017230384673763</v>
      </c>
      <c r="Q360" s="1">
        <f>'[1]Electricity and CHPs_IN'!M$20</f>
        <v>13.017231170948056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3.8974732708091593</v>
      </c>
      <c r="G361" s="1">
        <f>IFERROR(G133/SUM(G133,G198),0)*'[1]Electricity and CHPs_IN'!C$26</f>
        <v>3.7854094881894156</v>
      </c>
      <c r="H361" s="1">
        <f>IFERROR(H133/SUM(H133,H198),0)*'[1]Electricity and CHPs_IN'!D$26</f>
        <v>3.7751884869049288</v>
      </c>
      <c r="I361" s="1">
        <f>IFERROR(I133/SUM(I133,I198),0)*'[1]Electricity and CHPs_IN'!E$26</f>
        <v>3.9663023209285786</v>
      </c>
      <c r="J361" s="1">
        <f>IFERROR(J133/SUM(J133,J198),0)*'[1]Electricity and CHPs_IN'!F$26</f>
        <v>4.0400835381168791</v>
      </c>
      <c r="K361" s="1">
        <f>IFERROR(K133/SUM(K133,K198),0)*'[1]Electricity and CHPs_IN'!G$26</f>
        <v>3.4875043555603717</v>
      </c>
      <c r="L361" s="1">
        <f>IFERROR(L133/SUM(L133,L198),0)*'[1]Electricity and CHPs_IN'!H$26</f>
        <v>2.6675067325176438</v>
      </c>
      <c r="M361" s="1">
        <f>IFERROR(M133/SUM(M133,M198),0)*'[1]Electricity and CHPs_IN'!I$26</f>
        <v>3.7546695479570387</v>
      </c>
      <c r="N361" s="1">
        <f>IFERROR(N133/SUM(N133,N198),0)*'[1]Electricity and CHPs_IN'!J$26</f>
        <v>3.9065593188321968</v>
      </c>
      <c r="O361" s="1">
        <f>IFERROR(O133/SUM(O133,O198),0)*'[1]Electricity and CHPs_IN'!K$26</f>
        <v>3.9621227309118496</v>
      </c>
      <c r="P361" s="1">
        <f>IFERROR(P133/SUM(P133,P198),0)*'[1]Electricity and CHPs_IN'!L$26</f>
        <v>4.0178535825220543</v>
      </c>
      <c r="Q361" s="1">
        <f>IFERROR(Q133/SUM(Q133,Q198),0)*'[1]Electricity and CHPs_IN'!M$26</f>
        <v>4.0736877481768055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0.61348300312936888</v>
      </c>
      <c r="L362" s="1">
        <f>IFERROR(L134/SUM(L134,L199),0)*'[1]Electricity and CHPs_IN'!H$27</f>
        <v>1.351564216898633</v>
      </c>
      <c r="M362" s="1">
        <f>IFERROR(M134/SUM(M134,M199),0)*'[1]Electricity and CHPs_IN'!I$27</f>
        <v>1.3367735439453232</v>
      </c>
      <c r="N362" s="1">
        <f>IFERROR(N134/SUM(N134,N199),0)*'[1]Electricity and CHPs_IN'!J$27</f>
        <v>1.3367735063268522</v>
      </c>
      <c r="O362" s="1">
        <f>IFERROR(O134/SUM(O134,O199),0)*'[1]Electricity and CHPs_IN'!K$27</f>
        <v>1.3367735570487278</v>
      </c>
      <c r="P362" s="1">
        <f>IFERROR(P134/SUM(P134,P199),0)*'[1]Electricity and CHPs_IN'!L$27</f>
        <v>1.3367733958259382</v>
      </c>
      <c r="Q362" s="1">
        <f>IFERROR(Q134/SUM(Q134,Q199),0)*'[1]Electricity and CHPs_IN'!M$27</f>
        <v>1.3367735427167609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0.39444381111191773</v>
      </c>
      <c r="G363" s="1">
        <f>IFERROR(G135/SUM(G135,G274),0)*'[1]Electricity and CHPs_IN'!C$44</f>
        <v>0.40919156779074156</v>
      </c>
      <c r="H363" s="1">
        <f>IFERROR(H135/SUM(H135,H274),0)*'[1]Electricity and CHPs_IN'!D$44</f>
        <v>0.63365909349725402</v>
      </c>
      <c r="I363" s="1">
        <f>IFERROR(I135/SUM(I135,I274),0)*'[1]Electricity and CHPs_IN'!E$44</f>
        <v>0.69431053280510935</v>
      </c>
      <c r="J363" s="1">
        <f>IFERROR(J135/SUM(J135,J274),0)*'[1]Electricity and CHPs_IN'!F$44</f>
        <v>0.76966335338477376</v>
      </c>
      <c r="K363" s="1">
        <f>IFERROR(K135/SUM(K135,K274),0)*'[1]Electricity and CHPs_IN'!G$44</f>
        <v>0.82350502538275661</v>
      </c>
      <c r="L363" s="1">
        <f>IFERROR(L135/SUM(L135,L274),0)*'[1]Electricity and CHPs_IN'!H$44</f>
        <v>5.690366976437418E-4</v>
      </c>
      <c r="M363" s="1">
        <f>IFERROR(M135/SUM(M135,M274),0)*'[1]Electricity and CHPs_IN'!I$44</f>
        <v>3.3065222496447361E-4</v>
      </c>
      <c r="N363" s="1">
        <f>IFERROR(N135/SUM(N135,N274),0)*'[1]Electricity and CHPs_IN'!J$44</f>
        <v>2.9709778609673482E-4</v>
      </c>
      <c r="O363" s="1">
        <f>IFERROR(O135/SUM(O135,O274),0)*'[1]Electricity and CHPs_IN'!K$44</f>
        <v>2.1765984237379725E-4</v>
      </c>
      <c r="P363" s="1">
        <f>IFERROR(P135/SUM(P135,P274),0)*'[1]Electricity and CHPs_IN'!L$44</f>
        <v>3.4277660531448683E-4</v>
      </c>
      <c r="Q363" s="1">
        <f>IFERROR(Q135/SUM(Q135,Q274),0)*'[1]Electricity and CHPs_IN'!M$44</f>
        <v>1.5075316180190073E-4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4.7882494544044321E-2</v>
      </c>
      <c r="L364" s="1">
        <f>IFERROR(L136/SUM(L136,L275),0)*'[1]Electricity and CHPs_IN'!H$45</f>
        <v>1.9360204207531508</v>
      </c>
      <c r="M364" s="1">
        <f>IFERROR(M136/SUM(M136,M275),0)*'[1]Electricity and CHPs_IN'!I$45</f>
        <v>2.4199693681770404</v>
      </c>
      <c r="N364" s="1">
        <f>IFERROR(N136/SUM(N136,N275),0)*'[1]Electricity and CHPs_IN'!J$45</f>
        <v>2.4199819024058029</v>
      </c>
      <c r="O364" s="1">
        <f>IFERROR(O136/SUM(O136,O275),0)*'[1]Electricity and CHPs_IN'!K$45</f>
        <v>2.4201593576127771</v>
      </c>
      <c r="P364" s="1">
        <f>IFERROR(P136/SUM(P136,P275),0)*'[1]Electricity and CHPs_IN'!L$45</f>
        <v>2.4199940513029619</v>
      </c>
      <c r="Q364" s="1">
        <f>IFERROR(Q136/SUM(Q136,Q275),0)*'[1]Electricity and CHPs_IN'!M$45</f>
        <v>2.4202886940656518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11.050532207497143</v>
      </c>
      <c r="G365" s="1">
        <f t="shared" ref="G365:K365" si="378">SUM(G366:G369)</f>
        <v>12.107596791376551</v>
      </c>
      <c r="H365" s="1">
        <f t="shared" si="378"/>
        <v>12.362193307492038</v>
      </c>
      <c r="I365" s="1">
        <f t="shared" si="378"/>
        <v>12.33144423127351</v>
      </c>
      <c r="J365" s="1">
        <f t="shared" si="378"/>
        <v>12.499430107938652</v>
      </c>
      <c r="K365" s="1">
        <f t="shared" si="378"/>
        <v>13.043116865555</v>
      </c>
      <c r="L365" s="1">
        <f t="shared" ref="L365:O365" si="379">SUM(L366:L369)</f>
        <v>14.589293260219632</v>
      </c>
      <c r="M365" s="1">
        <f t="shared" si="379"/>
        <v>15.563416381947372</v>
      </c>
      <c r="N365" s="1">
        <f t="shared" si="379"/>
        <v>15.639360388954422</v>
      </c>
      <c r="O365" s="1">
        <f t="shared" si="379"/>
        <v>15.667142632467403</v>
      </c>
      <c r="P365" s="1">
        <f>SUM(P366:P369)</f>
        <v>15.695006729341312</v>
      </c>
      <c r="Q365" s="1">
        <f>SUM(Q366:Q369)</f>
        <v>15.722924536141335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9.1017955720925627</v>
      </c>
      <c r="G366" s="1">
        <f t="shared" ref="G366:K366" si="380">G359*IFERROR(G138/G131,0)</f>
        <v>10.214892047281843</v>
      </c>
      <c r="H366" s="1">
        <f t="shared" si="380"/>
        <v>10.474599064039575</v>
      </c>
      <c r="I366" s="1">
        <f t="shared" si="380"/>
        <v>10.34829307080922</v>
      </c>
      <c r="J366" s="1">
        <f t="shared" si="380"/>
        <v>10.479388338880213</v>
      </c>
      <c r="K366" s="1">
        <f t="shared" si="380"/>
        <v>7.6995682110550527</v>
      </c>
      <c r="L366" s="1">
        <f t="shared" ref="L366:O366" si="381">L359*IFERROR(L138/L131,0)</f>
        <v>6.2618829106133918</v>
      </c>
      <c r="M366" s="1">
        <f t="shared" si="381"/>
        <v>6.5090789228253421</v>
      </c>
      <c r="N366" s="1">
        <f t="shared" si="381"/>
        <v>6.5090779713026663</v>
      </c>
      <c r="O366" s="1">
        <f t="shared" si="381"/>
        <v>6.5090788549842742</v>
      </c>
      <c r="P366" s="1">
        <f t="shared" ref="P366:Q371" si="382">P359*IFERROR(P138/P131,0)</f>
        <v>6.5090780478304335</v>
      </c>
      <c r="Q366" s="1">
        <f t="shared" si="382"/>
        <v>6.5090783052205232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3.2930549751550773</v>
      </c>
      <c r="L367" s="1">
        <f t="shared" ref="L367:O367" si="384">L360*IFERROR(L139/L132,0)</f>
        <v>6.3178748748981013</v>
      </c>
      <c r="M367" s="1">
        <f t="shared" si="384"/>
        <v>6.5086159131708481</v>
      </c>
      <c r="N367" s="1">
        <f t="shared" si="384"/>
        <v>6.5086160050722297</v>
      </c>
      <c r="O367" s="1">
        <f t="shared" si="384"/>
        <v>6.5086156335028402</v>
      </c>
      <c r="P367" s="1">
        <f t="shared" si="382"/>
        <v>6.5086151923368813</v>
      </c>
      <c r="Q367" s="1">
        <f t="shared" si="382"/>
        <v>6.5086155854740282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1.9487366354045801</v>
      </c>
      <c r="G368" s="1">
        <f t="shared" si="385"/>
        <v>1.8927047440947078</v>
      </c>
      <c r="H368" s="1">
        <f t="shared" si="385"/>
        <v>1.8875942434524644</v>
      </c>
      <c r="I368" s="1">
        <f t="shared" si="385"/>
        <v>1.9831511604642897</v>
      </c>
      <c r="J368" s="1">
        <f t="shared" si="385"/>
        <v>2.0200417690584396</v>
      </c>
      <c r="K368" s="1">
        <f t="shared" si="385"/>
        <v>1.7437521777801859</v>
      </c>
      <c r="L368" s="1">
        <f t="shared" ref="L368:O368" si="386">L361*IFERROR(L140/L133,0)</f>
        <v>1.3337533662588219</v>
      </c>
      <c r="M368" s="1">
        <f t="shared" si="386"/>
        <v>1.8773347739785193</v>
      </c>
      <c r="N368" s="1">
        <f t="shared" si="386"/>
        <v>1.9532796594160982</v>
      </c>
      <c r="O368" s="1">
        <f t="shared" si="386"/>
        <v>1.9810613654559248</v>
      </c>
      <c r="P368" s="1">
        <f t="shared" si="382"/>
        <v>2.0089267912610271</v>
      </c>
      <c r="Q368" s="1">
        <f t="shared" si="382"/>
        <v>2.0368438740884027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0.30674150156468444</v>
      </c>
      <c r="L369" s="1">
        <f t="shared" ref="L369:O369" si="388">L362*IFERROR(L141/L134,0)</f>
        <v>0.67578210844931652</v>
      </c>
      <c r="M369" s="1">
        <f t="shared" si="388"/>
        <v>0.66838677197266161</v>
      </c>
      <c r="N369" s="1">
        <f t="shared" si="388"/>
        <v>0.66838675316342611</v>
      </c>
      <c r="O369" s="1">
        <f t="shared" si="388"/>
        <v>0.6683867785243639</v>
      </c>
      <c r="P369" s="1">
        <f t="shared" si="382"/>
        <v>0.66838669791296912</v>
      </c>
      <c r="Q369" s="1">
        <f t="shared" si="382"/>
        <v>0.66838677135838043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11.444976018609058</v>
      </c>
      <c r="G372" s="1">
        <f t="shared" ref="G372:K372" si="393">SUM(G373:G378)</f>
        <v>12.516788359167293</v>
      </c>
      <c r="H372" s="1">
        <f t="shared" si="393"/>
        <v>12.995852400989296</v>
      </c>
      <c r="I372" s="1">
        <f t="shared" si="393"/>
        <v>13.025754764078618</v>
      </c>
      <c r="J372" s="1">
        <f t="shared" si="393"/>
        <v>13.269093461323424</v>
      </c>
      <c r="K372" s="1">
        <f t="shared" si="393"/>
        <v>13.9145043854818</v>
      </c>
      <c r="L372" s="1">
        <f t="shared" ref="L372:O372" si="394">SUM(L373:L378)</f>
        <v>16.525882717670427</v>
      </c>
      <c r="M372" s="1">
        <f t="shared" si="394"/>
        <v>17.983716402349376</v>
      </c>
      <c r="N372" s="1">
        <f t="shared" si="394"/>
        <v>18.059639389146323</v>
      </c>
      <c r="O372" s="1">
        <f t="shared" si="394"/>
        <v>18.087519649922555</v>
      </c>
      <c r="P372" s="1">
        <f>SUM(P373:P378)</f>
        <v>18.115343557249588</v>
      </c>
      <c r="Q372" s="1">
        <f>SUM(Q373:Q378)</f>
        <v>18.143363983368786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9.101795572092561</v>
      </c>
      <c r="G373" s="1">
        <f t="shared" si="395"/>
        <v>10.214892047281843</v>
      </c>
      <c r="H373" s="1">
        <f t="shared" si="395"/>
        <v>10.474599064039577</v>
      </c>
      <c r="I373" s="1">
        <f t="shared" si="395"/>
        <v>10.34829307080922</v>
      </c>
      <c r="J373" s="1">
        <f t="shared" si="395"/>
        <v>10.479388338880211</v>
      </c>
      <c r="K373" s="1">
        <f t="shared" si="395"/>
        <v>7.6995682110550527</v>
      </c>
      <c r="L373" s="1">
        <f t="shared" ref="L373:O373" si="396">L366*IFERROR(L145/L138,0)</f>
        <v>6.2618829106133918</v>
      </c>
      <c r="M373" s="1">
        <f t="shared" si="396"/>
        <v>6.5090789228253421</v>
      </c>
      <c r="N373" s="1">
        <f t="shared" si="396"/>
        <v>6.5090779713026663</v>
      </c>
      <c r="O373" s="1">
        <f t="shared" si="396"/>
        <v>6.5090788549842742</v>
      </c>
      <c r="P373" s="1">
        <f t="shared" ref="P373:Q376" si="397">P366*IFERROR(P145/P138,0)</f>
        <v>6.5090780478304335</v>
      </c>
      <c r="Q373" s="1">
        <f t="shared" si="397"/>
        <v>6.5090783052205232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3.2930549751550773</v>
      </c>
      <c r="L374" s="1">
        <f t="shared" ref="L374:O374" si="399">L367*IFERROR(L146/L139,0)</f>
        <v>6.3178748748981013</v>
      </c>
      <c r="M374" s="1">
        <f t="shared" si="399"/>
        <v>6.5086159131708481</v>
      </c>
      <c r="N374" s="1">
        <f t="shared" si="399"/>
        <v>6.5086160050722297</v>
      </c>
      <c r="O374" s="1">
        <f t="shared" si="399"/>
        <v>6.5086156335028402</v>
      </c>
      <c r="P374" s="1">
        <f t="shared" si="397"/>
        <v>6.5086151923368813</v>
      </c>
      <c r="Q374" s="1">
        <f t="shared" si="397"/>
        <v>6.5086155854740282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1.9487366354045794</v>
      </c>
      <c r="G375" s="1">
        <f t="shared" si="400"/>
        <v>1.8927047440947078</v>
      </c>
      <c r="H375" s="1">
        <f t="shared" si="400"/>
        <v>1.8875942434524644</v>
      </c>
      <c r="I375" s="1">
        <f t="shared" si="400"/>
        <v>1.9831511604642891</v>
      </c>
      <c r="J375" s="1">
        <f t="shared" si="400"/>
        <v>2.0200417690584396</v>
      </c>
      <c r="K375" s="1">
        <f t="shared" si="400"/>
        <v>1.7437521777801859</v>
      </c>
      <c r="L375" s="1">
        <f t="shared" ref="L375:O375" si="401">L368*IFERROR(L147/L140,0)</f>
        <v>1.3337533662588219</v>
      </c>
      <c r="M375" s="1">
        <f t="shared" si="401"/>
        <v>1.8773347739785193</v>
      </c>
      <c r="N375" s="1">
        <f t="shared" si="401"/>
        <v>1.9532796594160986</v>
      </c>
      <c r="O375" s="1">
        <f t="shared" si="401"/>
        <v>1.9810613654559248</v>
      </c>
      <c r="P375" s="1">
        <f t="shared" si="397"/>
        <v>2.0089267912610271</v>
      </c>
      <c r="Q375" s="1">
        <f t="shared" si="397"/>
        <v>2.0368438740884027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0.30674150156468444</v>
      </c>
      <c r="L376" s="1">
        <f t="shared" ref="L376:O376" si="403">L369*IFERROR(L148/L141,0)</f>
        <v>0.67578210844931652</v>
      </c>
      <c r="M376" s="1">
        <f t="shared" si="403"/>
        <v>0.66838677197266161</v>
      </c>
      <c r="N376" s="1">
        <f t="shared" si="403"/>
        <v>0.66838675316342611</v>
      </c>
      <c r="O376" s="1">
        <f t="shared" si="403"/>
        <v>0.6683867785243639</v>
      </c>
      <c r="P376" s="1">
        <f t="shared" si="397"/>
        <v>0.66838669791296912</v>
      </c>
      <c r="Q376" s="1">
        <f t="shared" si="397"/>
        <v>0.66838677135838043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0.39444381111191773</v>
      </c>
      <c r="G377" s="1">
        <f t="shared" ref="G377:K377" si="404">G363</f>
        <v>0.40919156779074156</v>
      </c>
      <c r="H377" s="1">
        <f t="shared" si="404"/>
        <v>0.63365909349725402</v>
      </c>
      <c r="I377" s="1">
        <f t="shared" si="404"/>
        <v>0.69431053280510935</v>
      </c>
      <c r="J377" s="1">
        <f t="shared" si="404"/>
        <v>0.76966335338477376</v>
      </c>
      <c r="K377" s="1">
        <f t="shared" si="404"/>
        <v>0.82350502538275661</v>
      </c>
      <c r="L377" s="1">
        <f t="shared" ref="L377:O377" si="405">L363</f>
        <v>5.690366976437418E-4</v>
      </c>
      <c r="M377" s="1">
        <f t="shared" si="405"/>
        <v>3.3065222496447361E-4</v>
      </c>
      <c r="N377" s="1">
        <f t="shared" si="405"/>
        <v>2.9709778609673482E-4</v>
      </c>
      <c r="O377" s="1">
        <f t="shared" si="405"/>
        <v>2.1765984237379725E-4</v>
      </c>
      <c r="P377" s="1">
        <f>P363</f>
        <v>3.4277660531448683E-4</v>
      </c>
      <c r="Q377" s="1">
        <f>Q363</f>
        <v>1.5075316180190073E-4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4.7882494544044321E-2</v>
      </c>
      <c r="L378" s="1">
        <f t="shared" ref="L378:O378" si="407">L364</f>
        <v>1.9360204207531508</v>
      </c>
      <c r="M378" s="1">
        <f t="shared" si="407"/>
        <v>2.4199693681770404</v>
      </c>
      <c r="N378" s="1">
        <f t="shared" si="407"/>
        <v>2.4199819024058029</v>
      </c>
      <c r="O378" s="1">
        <f t="shared" si="407"/>
        <v>2.4201593576127771</v>
      </c>
      <c r="P378" s="1">
        <f>P364</f>
        <v>2.4199940513029619</v>
      </c>
      <c r="Q378" s="1">
        <f>Q364</f>
        <v>2.4202886940656518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0.33349895224673026</v>
      </c>
      <c r="G379" s="1">
        <f t="shared" ref="G379:K379" si="408">SUM(G380:G386)</f>
        <v>0.35710954714505755</v>
      </c>
      <c r="H379" s="1">
        <f t="shared" si="408"/>
        <v>1.1450849913389407</v>
      </c>
      <c r="I379" s="1">
        <f t="shared" si="408"/>
        <v>1.6920914717832543</v>
      </c>
      <c r="J379" s="1">
        <f t="shared" si="408"/>
        <v>1.7944281888019551</v>
      </c>
      <c r="K379" s="1">
        <f t="shared" si="408"/>
        <v>3.8834777887967444</v>
      </c>
      <c r="L379" s="1">
        <f t="shared" ref="L379:O379" si="409">SUM(L380:L386)</f>
        <v>4.9830363842794583</v>
      </c>
      <c r="M379" s="1">
        <f t="shared" si="409"/>
        <v>6.2112799582351101</v>
      </c>
      <c r="N379" s="1">
        <f t="shared" si="409"/>
        <v>6.3364952803623824</v>
      </c>
      <c r="O379" s="1">
        <f t="shared" si="409"/>
        <v>6.3770442002957779</v>
      </c>
      <c r="P379" s="1">
        <f>SUM(P380:P386)</f>
        <v>6.346377514685785</v>
      </c>
      <c r="Q379" s="1">
        <f>SUM(Q380:Q386)</f>
        <v>6.3563848798492257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0.15258293677477347</v>
      </c>
      <c r="G380" s="1">
        <f>IFERROR(G152/SUM(G152,G207),0)*'[1]Electricity and CHPs_IN'!C$25</f>
        <v>5.8782566804232586E-7</v>
      </c>
      <c r="H380" s="1">
        <f>IFERROR(H152/SUM(H152,H207),0)*'[1]Electricity and CHPs_IN'!D$25</f>
        <v>1.8051809522632801E-3</v>
      </c>
      <c r="I380" s="1">
        <f>IFERROR(I152/SUM(I152,I207),0)*'[1]Electricity and CHPs_IN'!E$25</f>
        <v>1.1314809381783467E-3</v>
      </c>
      <c r="J380" s="1">
        <f>IFERROR(J152/SUM(J152,J207),0)*'[1]Electricity and CHPs_IN'!F$25</f>
        <v>2.95606617915283E-3</v>
      </c>
      <c r="K380" s="1">
        <f>IFERROR(K152/SUM(K152,K207),0)*'[1]Electricity and CHPs_IN'!G$25</f>
        <v>0.47515027470952781</v>
      </c>
      <c r="L380" s="1">
        <f>IFERROR(L152/SUM(L152,L207),0)*'[1]Electricity and CHPs_IN'!H$25</f>
        <v>0.43520237411139084</v>
      </c>
      <c r="M380" s="1">
        <f>IFERROR(M152/SUM(M152,M207),0)*'[1]Electricity and CHPs_IN'!I$25</f>
        <v>0.53531665914741766</v>
      </c>
      <c r="N380" s="1">
        <f>IFERROR(N152/SUM(N152,N207),0)*'[1]Electricity and CHPs_IN'!J$25</f>
        <v>0.61885505784756778</v>
      </c>
      <c r="O380" s="1">
        <f>IFERROR(O152/SUM(O152,O207),0)*'[1]Electricity and CHPs_IN'!K$25</f>
        <v>0.65088519511825815</v>
      </c>
      <c r="P380" s="1">
        <f>IFERROR(P152/SUM(P152,P207),0)*'[1]Electricity and CHPs_IN'!L$25</f>
        <v>0.63531976745480623</v>
      </c>
      <c r="Q380" s="1">
        <f>IFERROR(Q152/SUM(Q152,Q207),0)*'[1]Electricity and CHPs_IN'!M$25</f>
        <v>0.62640204500666519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1.4369321562550017E-3</v>
      </c>
      <c r="L381" s="1">
        <f>'[1]Electricity and CHPs_IN'!H$31</f>
        <v>0.1778531919935081</v>
      </c>
      <c r="M381" s="1">
        <f>'[1]Electricity and CHPs_IN'!I$31</f>
        <v>1.3730449985575954</v>
      </c>
      <c r="N381" s="1">
        <f>'[1]Electricity and CHPs_IN'!J$31</f>
        <v>1.5657234985371118</v>
      </c>
      <c r="O381" s="1">
        <f>'[1]Electricity and CHPs_IN'!K$31</f>
        <v>1.5980229143472562</v>
      </c>
      <c r="P381" s="1">
        <f>'[1]Electricity and CHPs_IN'!L$31</f>
        <v>1.6011819072009148</v>
      </c>
      <c r="Q381" s="1">
        <f>'[1]Electricity and CHPs_IN'!M$31</f>
        <v>1.6004494289966993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0.18091601547195679</v>
      </c>
      <c r="G382" s="1">
        <f>IFERROR(G154/SUM(G154,G283),0)*'[1]Electricity and CHPs_IN'!C$42</f>
        <v>0.35710895931938952</v>
      </c>
      <c r="H382" s="1">
        <f>IFERROR(H154/SUM(H154,H283),0)*'[1]Electricity and CHPs_IN'!D$42</f>
        <v>1.1432798103866775</v>
      </c>
      <c r="I382" s="1">
        <f>IFERROR(I154/SUM(I154,I283),0)*'[1]Electricity and CHPs_IN'!E$42</f>
        <v>1.6886695467574278</v>
      </c>
      <c r="J382" s="1">
        <f>IFERROR(J154/SUM(J154,J283),0)*'[1]Electricity and CHPs_IN'!F$42</f>
        <v>1.7881681664702707</v>
      </c>
      <c r="K382" s="1">
        <f>IFERROR(K154/SUM(K154,K283),0)*'[1]Electricity and CHPs_IN'!G$42</f>
        <v>0.86438140732817881</v>
      </c>
      <c r="L382" s="1">
        <f>IFERROR(L154/SUM(L154,L283),0)*'[1]Electricity and CHPs_IN'!H$42</f>
        <v>0.77088509860313525</v>
      </c>
      <c r="M382" s="1">
        <f>IFERROR(M154/SUM(M154,M283),0)*'[1]Electricity and CHPs_IN'!I$42</f>
        <v>0.1550182620476101</v>
      </c>
      <c r="N382" s="1">
        <f>IFERROR(N154/SUM(N154,N283),0)*'[1]Electricity and CHPs_IN'!J$42</f>
        <v>1.6813474722236012E-2</v>
      </c>
      <c r="O382" s="1">
        <f>IFERROR(O154/SUM(O154,O283),0)*'[1]Electricity and CHPs_IN'!K$42</f>
        <v>9.8606277173646879E-4</v>
      </c>
      <c r="P382" s="1">
        <f>IFERROR(P154/SUM(P154,P283),0)*'[1]Electricity and CHPs_IN'!L$42</f>
        <v>7.7375556054235124E-4</v>
      </c>
      <c r="Q382" s="1">
        <f>IFERROR(Q154/SUM(Q154,Q283),0)*'[1]Electricity and CHPs_IN'!M$42</f>
        <v>1.362086536172306E-3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2.411720369289692</v>
      </c>
      <c r="L383" s="1">
        <f>IFERROR(L155/SUM(L155,L284),0)*'[1]Electricity and CHPs_IN'!H$43</f>
        <v>3.3882628900348561</v>
      </c>
      <c r="M383" s="1">
        <f>IFERROR(M155/SUM(M155,M284),0)*'[1]Electricity and CHPs_IN'!I$43</f>
        <v>3.938019213329409</v>
      </c>
      <c r="N383" s="1">
        <f>IFERROR(N155/SUM(N155,N284),0)*'[1]Electricity and CHPs_IN'!J$43</f>
        <v>3.9376168638341116</v>
      </c>
      <c r="O383" s="1">
        <f>IFERROR(O155/SUM(O155,O284),0)*'[1]Electricity and CHPs_IN'!K$43</f>
        <v>3.9397309390023221</v>
      </c>
      <c r="P383" s="1">
        <f>IFERROR(P155/SUM(P155,P284),0)*'[1]Electricity and CHPs_IN'!L$43</f>
        <v>3.9216480735385097</v>
      </c>
      <c r="Q383" s="1">
        <f>IFERROR(Q155/SUM(Q155,Q284),0)*'[1]Electricity and CHPs_IN'!M$43</f>
        <v>3.9393200292641097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6.5695239306521875E-4</v>
      </c>
      <c r="J384" s="1">
        <f>IFERROR(J156/SUM(J285,J156),0)*'[1]Electricity and CHPs_IN'!F$50</f>
        <v>1.1390292125610555E-3</v>
      </c>
      <c r="K384" s="1">
        <f>IFERROR(K156/SUM(K285,K156),0)*'[1]Electricity and CHPs_IN'!G$50</f>
        <v>3.4869593193918315E-3</v>
      </c>
      <c r="L384" s="1">
        <f>IFERROR(L156/SUM(L285,L156),0)*'[1]Electricity and CHPs_IN'!H$50</f>
        <v>5.0403629965313328E-3</v>
      </c>
      <c r="M384" s="1">
        <f>IFERROR(M156/SUM(M285,M156),0)*'[1]Electricity and CHPs_IN'!I$50</f>
        <v>6.5612652305223488E-3</v>
      </c>
      <c r="N384" s="1">
        <f>IFERROR(N156/SUM(N285,N156),0)*'[1]Electricity and CHPs_IN'!J$50</f>
        <v>4.2265848607386186E-3</v>
      </c>
      <c r="O384" s="1">
        <f>IFERROR(O156/SUM(O285,O156),0)*'[1]Electricity and CHPs_IN'!K$50</f>
        <v>2.9751448809918995E-3</v>
      </c>
      <c r="P384" s="1">
        <f>IFERROR(P156/SUM(P285,P156),0)*'[1]Electricity and CHPs_IN'!L$50</f>
        <v>3.7632199829486803E-3</v>
      </c>
      <c r="Q384" s="1">
        <f>IFERROR(Q156/SUM(Q285,Q156),0)*'[1]Electricity and CHPs_IN'!M$50</f>
        <v>5.2060148759763159E-3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8.8444860811244584E-4</v>
      </c>
      <c r="J385" s="1">
        <f>IFERROR(J157/SUM(J286,J157),0)*'[1]Electricity and CHPs_IN'!F$53</f>
        <v>1.3218028272607067E-3</v>
      </c>
      <c r="K385" s="1">
        <f>IFERROR(K157/SUM(K286,K157),0)*'[1]Electricity and CHPs_IN'!G$53</f>
        <v>0.11704529975114407</v>
      </c>
      <c r="L385" s="1">
        <f>IFERROR(L157/SUM(L286,L157),0)*'[1]Electricity and CHPs_IN'!H$53</f>
        <v>0.19134553507545365</v>
      </c>
      <c r="M385" s="1">
        <f>IFERROR(M157/SUM(M286,M157),0)*'[1]Electricity and CHPs_IN'!I$53</f>
        <v>0.18645451041203975</v>
      </c>
      <c r="N385" s="1">
        <f>IFERROR(N157/SUM(N286,N157),0)*'[1]Electricity and CHPs_IN'!J$53</f>
        <v>0.18515302553651483</v>
      </c>
      <c r="O385" s="1">
        <f>IFERROR(O157/SUM(O286,O157),0)*'[1]Electricity and CHPs_IN'!K$53</f>
        <v>0.18242346572534243</v>
      </c>
      <c r="P385" s="1">
        <f>IFERROR(P157/SUM(P286,P157),0)*'[1]Electricity and CHPs_IN'!L$53</f>
        <v>0.1821394914836669</v>
      </c>
      <c r="Q385" s="1">
        <f>IFERROR(Q157/SUM(Q286,Q157),0)*'[1]Electricity and CHPs_IN'!M$53</f>
        <v>0.18051896144027529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7.4904308647032007E-4</v>
      </c>
      <c r="J386" s="1">
        <f>IFERROR(J158/SUM(J287,J158),0)*'[1]Electricity and CHPs_IN'!F$56</f>
        <v>8.4312411270991811E-4</v>
      </c>
      <c r="K386" s="1">
        <f>IFERROR(K158/SUM(K287,K158),0)*'[1]Electricity and CHPs_IN'!G$56</f>
        <v>1.0256546242554808E-2</v>
      </c>
      <c r="L386" s="1">
        <f>IFERROR(L158/SUM(L287,L158),0)*'[1]Electricity and CHPs_IN'!H$56</f>
        <v>1.4446931464582272E-2</v>
      </c>
      <c r="M386" s="1">
        <f>IFERROR(M158/SUM(M287,M158),0)*'[1]Electricity and CHPs_IN'!I$56</f>
        <v>1.6865049510516011E-2</v>
      </c>
      <c r="N386" s="1">
        <f>IFERROR(N158/SUM(N287,N158),0)*'[1]Electricity and CHPs_IN'!J$56</f>
        <v>8.106775024101608E-3</v>
      </c>
      <c r="O386" s="1">
        <f>IFERROR(O158/SUM(O287,O158),0)*'[1]Electricity and CHPs_IN'!K$56</f>
        <v>2.0204784498709613E-3</v>
      </c>
      <c r="P386" s="1">
        <f>IFERROR(P158/SUM(P287,P158),0)*'[1]Electricity and CHPs_IN'!L$56</f>
        <v>1.5512994643974638E-3</v>
      </c>
      <c r="Q386" s="1">
        <f>IFERROR(Q158/SUM(Q287,Q158),0)*'[1]Electricity and CHPs_IN'!M$56</f>
        <v>3.1263137293279912E-3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0.54529203995321862</v>
      </c>
      <c r="H387" s="1">
        <f t="shared" si="410"/>
        <v>0.50316463828676783</v>
      </c>
      <c r="I387" s="1">
        <f t="shared" si="410"/>
        <v>0.84755173683764062</v>
      </c>
      <c r="J387" s="1">
        <f t="shared" si="410"/>
        <v>0.88171974388875873</v>
      </c>
      <c r="K387" s="1">
        <f t="shared" si="410"/>
        <v>0.88185460340005162</v>
      </c>
      <c r="L387" s="1">
        <f t="shared" si="410"/>
        <v>0.97887985525551247</v>
      </c>
      <c r="M387" s="1">
        <f t="shared" si="410"/>
        <v>0.97888901233579173</v>
      </c>
      <c r="N387" s="1">
        <f t="shared" si="410"/>
        <v>0.9788917999870056</v>
      </c>
      <c r="O387" s="1">
        <f t="shared" si="410"/>
        <v>0.97895474303128871</v>
      </c>
      <c r="P387" s="1">
        <f>P388</f>
        <v>0.97895683143569645</v>
      </c>
      <c r="Q387" s="1">
        <f>Q388</f>
        <v>0.97896774679860543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0.54529203995321862</v>
      </c>
      <c r="H388" s="1">
        <f>'[1]Electricity and CHPs_IN'!D$33</f>
        <v>0.50316463828676783</v>
      </c>
      <c r="I388" s="1">
        <f>'[1]Electricity and CHPs_IN'!E$33</f>
        <v>0.84755173683764062</v>
      </c>
      <c r="J388" s="1">
        <f>'[1]Electricity and CHPs_IN'!F$33</f>
        <v>0.88171974388875873</v>
      </c>
      <c r="K388" s="1">
        <f>'[1]Electricity and CHPs_IN'!G$33</f>
        <v>0.88185460340005162</v>
      </c>
      <c r="L388" s="1">
        <f>'[1]Electricity and CHPs_IN'!H$33</f>
        <v>0.97887985525551247</v>
      </c>
      <c r="M388" s="1">
        <f>'[1]Electricity and CHPs_IN'!I$33</f>
        <v>0.97888901233579173</v>
      </c>
      <c r="N388" s="1">
        <f>'[1]Electricity and CHPs_IN'!J$33</f>
        <v>0.9788917999870056</v>
      </c>
      <c r="O388" s="1">
        <f>'[1]Electricity and CHPs_IN'!K$33</f>
        <v>0.97895474303128871</v>
      </c>
      <c r="P388" s="1">
        <f>'[1]Electricity and CHPs_IN'!L$33</f>
        <v>0.97895683143569645</v>
      </c>
      <c r="Q388" s="1">
        <f>'[1]Electricity and CHPs_IN'!M$33</f>
        <v>0.97896774679860543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12.821339160563843</v>
      </c>
      <c r="H389" s="1">
        <f t="shared" si="411"/>
        <v>28.800001132812902</v>
      </c>
      <c r="I389" s="1">
        <f t="shared" si="411"/>
        <v>54.649407789026114</v>
      </c>
      <c r="J389" s="1">
        <f t="shared" si="411"/>
        <v>70.936740153646213</v>
      </c>
      <c r="K389" s="1">
        <f t="shared" si="411"/>
        <v>75.184311424335533</v>
      </c>
      <c r="L389" s="1">
        <f t="shared" ref="L389:O389" si="412">SUM(L390:L394)</f>
        <v>81.671104828682402</v>
      </c>
      <c r="M389" s="1">
        <f t="shared" si="412"/>
        <v>85.497558756147271</v>
      </c>
      <c r="N389" s="1">
        <f t="shared" si="412"/>
        <v>88.550819261665197</v>
      </c>
      <c r="O389" s="1">
        <f t="shared" si="412"/>
        <v>90.987110537951338</v>
      </c>
      <c r="P389" s="1">
        <f>SUM(P390:P394)</f>
        <v>92.522357315863204</v>
      </c>
      <c r="Q389" s="1">
        <f>SUM(Q390:Q394)</f>
        <v>97.252449722290322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0.15619158581337575</v>
      </c>
      <c r="I390" s="1">
        <f>'[1]Electricity and CHPs_IN'!E34</f>
        <v>0.54542867171675413</v>
      </c>
      <c r="J390" s="1">
        <f>'[1]Electricity and CHPs_IN'!F34</f>
        <v>2.3212581541784254</v>
      </c>
      <c r="K390" s="1">
        <f>'[1]Electricity and CHPs_IN'!G34</f>
        <v>3.0687458522204407</v>
      </c>
      <c r="L390" s="1">
        <f>'[1]Electricity and CHPs_IN'!H34</f>
        <v>5.8769186834700857</v>
      </c>
      <c r="M390" s="1">
        <f>'[1]Electricity and CHPs_IN'!I34</f>
        <v>5.8371042369259687</v>
      </c>
      <c r="N390" s="1">
        <f>'[1]Electricity and CHPs_IN'!J34</f>
        <v>4.8268777937747718</v>
      </c>
      <c r="O390" s="1">
        <f>'[1]Electricity and CHPs_IN'!K34</f>
        <v>2.9923999841094</v>
      </c>
      <c r="P390" s="1">
        <f>'[1]Electricity and CHPs_IN'!L34</f>
        <v>3.9022513918161868E-2</v>
      </c>
      <c r="Q390" s="1">
        <f>'[1]Electricity and CHPs_IN'!M34</f>
        <v>5.1225295755460983E-2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4.8486222475192911</v>
      </c>
      <c r="H391" s="1">
        <f>'[1]Electricity and CHPs_IN'!D35</f>
        <v>11.927074630541092</v>
      </c>
      <c r="I391" s="1">
        <f>'[1]Electricity and CHPs_IN'!E35</f>
        <v>14.116618429460464</v>
      </c>
      <c r="J391" s="1">
        <f>'[1]Electricity and CHPs_IN'!F35</f>
        <v>19.784680208270252</v>
      </c>
      <c r="K391" s="1">
        <f>'[1]Electricity and CHPs_IN'!G35</f>
        <v>20.793898831939099</v>
      </c>
      <c r="L391" s="1">
        <f>'[1]Electricity and CHPs_IN'!H35</f>
        <v>21.854596966609659</v>
      </c>
      <c r="M391" s="1">
        <f>'[1]Electricity and CHPs_IN'!I35</f>
        <v>22.969401469105094</v>
      </c>
      <c r="N391" s="1">
        <f>'[1]Electricity and CHPs_IN'!J35</f>
        <v>24.141072149378019</v>
      </c>
      <c r="O391" s="1">
        <f>'[1]Electricity and CHPs_IN'!K35</f>
        <v>25.37250990770228</v>
      </c>
      <c r="P391" s="1">
        <f>'[1]Electricity and CHPs_IN'!L35</f>
        <v>26.666763398325184</v>
      </c>
      <c r="Q391" s="1">
        <f>'[1]Electricity and CHPs_IN'!M35</f>
        <v>28.027036986483708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3.3906720050972945</v>
      </c>
      <c r="H392" s="1">
        <f>'[1]Electricity and CHPs_IN'!D36</f>
        <v>4.3181893192553273</v>
      </c>
      <c r="I392" s="1">
        <f>'[1]Electricity and CHPs_IN'!E36</f>
        <v>18.917502574406225</v>
      </c>
      <c r="J392" s="1">
        <f>'[1]Electricity and CHPs_IN'!F36</f>
        <v>19.882490223905616</v>
      </c>
      <c r="K392" s="1">
        <f>'[1]Electricity and CHPs_IN'!G36</f>
        <v>20.896697402802427</v>
      </c>
      <c r="L392" s="1">
        <f>'[1]Electricity and CHPs_IN'!H36</f>
        <v>21.962639493718346</v>
      </c>
      <c r="M392" s="1">
        <f>'[1]Electricity and CHPs_IN'!I36</f>
        <v>23.082955934088879</v>
      </c>
      <c r="N392" s="1">
        <f>'[1]Electricity and CHPs_IN'!J36</f>
        <v>24.260419809755163</v>
      </c>
      <c r="O392" s="1">
        <f>'[1]Electricity and CHPs_IN'!K36</f>
        <v>25.497947942381138</v>
      </c>
      <c r="P392" s="1">
        <f>'[1]Electricity and CHPs_IN'!L36</f>
        <v>26.798603849078496</v>
      </c>
      <c r="Q392" s="1">
        <f>'[1]Electricity and CHPs_IN'!M36</f>
        <v>28.165891669152174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1.2875898419657066</v>
      </c>
      <c r="H393" s="1">
        <f>'[1]Electricity and CHPs_IN'!D37</f>
        <v>5.8107311977134435</v>
      </c>
      <c r="I393" s="1">
        <f>'[1]Electricity and CHPs_IN'!E37</f>
        <v>13.46065864095441</v>
      </c>
      <c r="J393" s="1">
        <f>'[1]Electricity and CHPs_IN'!F37</f>
        <v>14.147294756398502</v>
      </c>
      <c r="K393" s="1">
        <f>'[1]Electricity and CHPs_IN'!G37</f>
        <v>14.868949715903325</v>
      </c>
      <c r="L393" s="1">
        <f>'[1]Electricity and CHPs_IN'!H37</f>
        <v>15.627416304373563</v>
      </c>
      <c r="M393" s="1">
        <f>'[1]Electricity and CHPs_IN'!I37</f>
        <v>16.424572634750028</v>
      </c>
      <c r="N393" s="1">
        <f>'[1]Electricity and CHPs_IN'!J37</f>
        <v>17.262391900350806</v>
      </c>
      <c r="O393" s="1">
        <f>'[1]Electricity and CHPs_IN'!K37</f>
        <v>18.14294940703325</v>
      </c>
      <c r="P393" s="1">
        <f>'[1]Electricity and CHPs_IN'!L37</f>
        <v>19.068424990618141</v>
      </c>
      <c r="Q393" s="1">
        <f>'[1]Electricity and CHPs_IN'!M37</f>
        <v>20.041118802160717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3.2944550659815519</v>
      </c>
      <c r="H394" s="1">
        <f>'[1]Electricity and CHPs_IN'!D38</f>
        <v>6.5878143994896607</v>
      </c>
      <c r="I394" s="1">
        <f>'[1]Electricity and CHPs_IN'!E38</f>
        <v>7.609199472488255</v>
      </c>
      <c r="J394" s="1">
        <f>'[1]Electricity and CHPs_IN'!F38</f>
        <v>14.801016810893413</v>
      </c>
      <c r="K394" s="1">
        <f>'[1]Electricity and CHPs_IN'!G38</f>
        <v>15.556019621470242</v>
      </c>
      <c r="L394" s="1">
        <f>'[1]Electricity and CHPs_IN'!H38</f>
        <v>16.349533380510753</v>
      </c>
      <c r="M394" s="1">
        <f>'[1]Electricity and CHPs_IN'!I38</f>
        <v>17.183524481277296</v>
      </c>
      <c r="N394" s="1">
        <f>'[1]Electricity and CHPs_IN'!J38</f>
        <v>18.060057608406442</v>
      </c>
      <c r="O394" s="1">
        <f>'[1]Electricity and CHPs_IN'!K38</f>
        <v>18.981303296725258</v>
      </c>
      <c r="P394" s="1">
        <f>'[1]Electricity and CHPs_IN'!L38</f>
        <v>19.949542563923217</v>
      </c>
      <c r="Q394" s="1">
        <f>'[1]Electricity and CHPs_IN'!M38</f>
        <v>20.967176968738279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2.9932348586941687E-2</v>
      </c>
      <c r="M396" s="1">
        <f>'[1]Electricity and CHPs_IN'!I$32</f>
        <v>3.7647133094278737E-2</v>
      </c>
      <c r="N396" s="1">
        <f>'[1]Electricity and CHPs_IN'!J$32</f>
        <v>3.8261098375212986E-2</v>
      </c>
      <c r="O396" s="1">
        <f>'[1]Electricity and CHPs_IN'!K$32</f>
        <v>3.963444090310584E-2</v>
      </c>
      <c r="P396" s="1">
        <f>'[1]Electricity and CHPs_IN'!L$32</f>
        <v>4.5206606980845554E-2</v>
      </c>
      <c r="Q396" s="1">
        <f>'[1]Electricity and CHPs_IN'!M$32</f>
        <v>7.561985018362026E-2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8.195018945130729E-3</v>
      </c>
      <c r="J397" s="1">
        <f t="shared" ref="J397" si="417">SUM(J398:J400)</f>
        <v>1.185048599351489</v>
      </c>
      <c r="K397" s="1">
        <f t="shared" ref="K397" si="418">SUM(K398:K400)</f>
        <v>2.4542877422482747</v>
      </c>
      <c r="L397" s="1">
        <f t="shared" ref="L397:O397" si="419">SUM(L398:L400)</f>
        <v>2.4219640763283969</v>
      </c>
      <c r="M397" s="1">
        <f t="shared" si="419"/>
        <v>2.3993855930867651</v>
      </c>
      <c r="N397" s="1">
        <f t="shared" si="419"/>
        <v>2.3988942252130139</v>
      </c>
      <c r="O397" s="1">
        <f t="shared" si="419"/>
        <v>3.3217719240994321</v>
      </c>
      <c r="P397" s="1">
        <f>SUM(P398:P400)</f>
        <v>3.317845666103433</v>
      </c>
      <c r="Q397" s="1">
        <f>SUM(Q398:Q400)</f>
        <v>3.3286887929687721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0.2440452648736337</v>
      </c>
      <c r="L398" s="1">
        <f>IFERROR(L170/SUM(L170,L209),0)*'[1]Electricity and CHPs_IN'!H$30</f>
        <v>0.24152489272637276</v>
      </c>
      <c r="M398" s="1">
        <f>IFERROR(M170/SUM(M170,M209),0)*'[1]Electricity and CHPs_IN'!I$30</f>
        <v>0.2390179541164221</v>
      </c>
      <c r="N398" s="1">
        <f>IFERROR(N170/SUM(N170,N209),0)*'[1]Electricity and CHPs_IN'!J$30</f>
        <v>0.23902165428488084</v>
      </c>
      <c r="O398" s="1">
        <f>IFERROR(O170/SUM(O170,O209),0)*'[1]Electricity and CHPs_IN'!K$30</f>
        <v>1.157600997929098</v>
      </c>
      <c r="P398" s="1">
        <f>IFERROR(P170/SUM(P170,P209),0)*'[1]Electricity and CHPs_IN'!L$30</f>
        <v>1.1576029888014061</v>
      </c>
      <c r="Q398" s="1">
        <f>IFERROR(Q170/SUM(Q170,Q209),0)*'[1]Electricity and CHPs_IN'!M$30</f>
        <v>1.1576194463153011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7.0427681343519398E-3</v>
      </c>
      <c r="J399" s="1">
        <f>IFERROR(J171/SUM(J171,J289),0)*'[1]Electricity and CHPs_IN'!F$46</f>
        <v>1.1810311971720711</v>
      </c>
      <c r="K399" s="1">
        <f>IFERROR(K171/SUM(K171,K289),0)*'[1]Electricity and CHPs_IN'!G$46</f>
        <v>2.200684546117992</v>
      </c>
      <c r="L399" s="1">
        <f>IFERROR(L171/SUM(L171,L289),0)*'[1]Electricity and CHPs_IN'!H$46</f>
        <v>2.1729045402124205</v>
      </c>
      <c r="M399" s="1">
        <f>IFERROR(M171/SUM(M171,M289),0)*'[1]Electricity and CHPs_IN'!I$46</f>
        <v>2.1517792302334682</v>
      </c>
      <c r="N399" s="1">
        <f>IFERROR(N171/SUM(N171,N289),0)*'[1]Electricity and CHPs_IN'!J$46</f>
        <v>2.1517804058404875</v>
      </c>
      <c r="O399" s="1">
        <f>IFERROR(O171/SUM(O171,O289),0)*'[1]Electricity and CHPs_IN'!K$46</f>
        <v>2.1517799997741491</v>
      </c>
      <c r="P399" s="1">
        <f>IFERROR(P171/SUM(P171,P289),0)*'[1]Electricity and CHPs_IN'!L$46</f>
        <v>2.1517813876405434</v>
      </c>
      <c r="Q399" s="1">
        <f>IFERROR(Q171/SUM(Q171,Q289),0)*'[1]Electricity and CHPs_IN'!M$46</f>
        <v>2.1517873461472812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1.152250810778789E-3</v>
      </c>
      <c r="J400" s="1">
        <f>IFERROR(J172/SUM(J172,J290),0)*'[1]Electricity and CHPs_IN'!F$57</f>
        <v>4.0174021794179907E-3</v>
      </c>
      <c r="K400" s="1">
        <f>IFERROR(K172/SUM(K172,K290),0)*'[1]Electricity and CHPs_IN'!G$57</f>
        <v>9.5579312566491936E-3</v>
      </c>
      <c r="L400" s="1">
        <f>IFERROR(L172/SUM(L172,L290),0)*'[1]Electricity and CHPs_IN'!H$57</f>
        <v>7.5346433896036598E-3</v>
      </c>
      <c r="M400" s="1">
        <f>IFERROR(M172/SUM(M172,M290),0)*'[1]Electricity and CHPs_IN'!I$57</f>
        <v>8.5884087368750597E-3</v>
      </c>
      <c r="N400" s="1">
        <f>IFERROR(N172/SUM(N172,N290),0)*'[1]Electricity and CHPs_IN'!J$57</f>
        <v>8.0921650876459566E-3</v>
      </c>
      <c r="O400" s="1">
        <f>IFERROR(O172/SUM(O172,O290),0)*'[1]Electricity and CHPs_IN'!K$57</f>
        <v>1.2390926396185151E-2</v>
      </c>
      <c r="P400" s="1">
        <f>IFERROR(P172/SUM(P172,P290),0)*'[1]Electricity and CHPs_IN'!L$57</f>
        <v>8.4612896614839044E-3</v>
      </c>
      <c r="Q400" s="1">
        <f>IFERROR(Q172/SUM(Q172,Q290),0)*'[1]Electricity and CHPs_IN'!M$57</f>
        <v>1.9282000506189768E-2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0.14324576907235595</v>
      </c>
      <c r="G401" s="1">
        <f t="shared" ref="G401:K401" si="420">SUM(G402:G408)</f>
        <v>1.8392664873842675E-2</v>
      </c>
      <c r="H401" s="1">
        <f t="shared" si="420"/>
        <v>0.12718650515157043</v>
      </c>
      <c r="I401" s="1">
        <f t="shared" si="420"/>
        <v>0.28342787033816297</v>
      </c>
      <c r="J401" s="1">
        <f t="shared" si="420"/>
        <v>0.80929957817499054</v>
      </c>
      <c r="K401" s="1">
        <f t="shared" si="420"/>
        <v>0.94459598246662213</v>
      </c>
      <c r="L401" s="1">
        <f t="shared" ref="L401:O401" si="421">SUM(L402:L408)</f>
        <v>1.582214169541371</v>
      </c>
      <c r="M401" s="1">
        <f t="shared" si="421"/>
        <v>3.2263417557862391</v>
      </c>
      <c r="N401" s="1">
        <f t="shared" si="421"/>
        <v>3.8316861691077655</v>
      </c>
      <c r="O401" s="1">
        <f t="shared" si="421"/>
        <v>3.9931652922550946</v>
      </c>
      <c r="P401" s="1">
        <f>SUM(P402:P408)</f>
        <v>3.6386504312160164</v>
      </c>
      <c r="Q401" s="1">
        <f>SUM(Q402:Q408)</f>
        <v>4.3006310396881409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0.13502217343658385</v>
      </c>
      <c r="G402" s="1">
        <f>'[1]Electricity and CHPs_IN'!C63</f>
        <v>1.1034528297999004E-2</v>
      </c>
      <c r="H402" s="1">
        <f>'[1]Electricity and CHPs_IN'!D63</f>
        <v>0.11901515770296651</v>
      </c>
      <c r="I402" s="1">
        <f>'[1]Electricity and CHPs_IN'!E63</f>
        <v>6.8321538134127849E-2</v>
      </c>
      <c r="J402" s="1">
        <f>'[1]Electricity and CHPs_IN'!F63</f>
        <v>5.4975767471945769E-2</v>
      </c>
      <c r="K402" s="1">
        <f>'[1]Electricity and CHPs_IN'!G63</f>
        <v>3.2434129722831939E-2</v>
      </c>
      <c r="L402" s="1">
        <f>'[1]Electricity and CHPs_IN'!H63</f>
        <v>2.857745440344818E-2</v>
      </c>
      <c r="M402" s="1">
        <f>'[1]Electricity and CHPs_IN'!I63</f>
        <v>0.13491231371279991</v>
      </c>
      <c r="N402" s="1">
        <f>'[1]Electricity and CHPs_IN'!J63</f>
        <v>0.13494858014847982</v>
      </c>
      <c r="O402" s="1">
        <f>'[1]Electricity and CHPs_IN'!K63</f>
        <v>0.13494202203029862</v>
      </c>
      <c r="P402" s="1">
        <f>'[1]Electricity and CHPs_IN'!L63</f>
        <v>0.1349273584975493</v>
      </c>
      <c r="Q402" s="1">
        <f>'[1]Electricity and CHPs_IN'!M63</f>
        <v>0.13493009097910963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2.3045000133563721E-3</v>
      </c>
      <c r="G403" s="1">
        <f>'[1]Electricity and CHPs_IN'!C64</f>
        <v>1.8421280849264259E-3</v>
      </c>
      <c r="H403" s="1">
        <f>'[1]Electricity and CHPs_IN'!D64</f>
        <v>2.2797942025797996E-3</v>
      </c>
      <c r="I403" s="1">
        <f>'[1]Electricity and CHPs_IN'!E64</f>
        <v>2.318909237418859E-3</v>
      </c>
      <c r="J403" s="1">
        <f>'[1]Electricity and CHPs_IN'!F64</f>
        <v>0.33217605214498647</v>
      </c>
      <c r="K403" s="1">
        <f>'[1]Electricity and CHPs_IN'!G64</f>
        <v>0.43835299248639331</v>
      </c>
      <c r="L403" s="1">
        <f>'[1]Electricity and CHPs_IN'!H64</f>
        <v>0.49931402658994867</v>
      </c>
      <c r="M403" s="1">
        <f>'[1]Electricity and CHPs_IN'!I64</f>
        <v>1.3903985281151678</v>
      </c>
      <c r="N403" s="1">
        <f>'[1]Electricity and CHPs_IN'!J64</f>
        <v>1.4070679964538384</v>
      </c>
      <c r="O403" s="1">
        <f>'[1]Electricity and CHPs_IN'!K64</f>
        <v>1.4318557049995195</v>
      </c>
      <c r="P403" s="1">
        <f>'[1]Electricity and CHPs_IN'!L64</f>
        <v>1.4322789011507042</v>
      </c>
      <c r="Q403" s="1">
        <f>'[1]Electricity and CHPs_IN'!M64</f>
        <v>1.5370168063175076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2.0273957429441554E-3</v>
      </c>
      <c r="G404" s="1">
        <f>'[1]Electricity and CHPs_IN'!C65</f>
        <v>1.628051635474044E-3</v>
      </c>
      <c r="H404" s="1">
        <f>'[1]Electricity and CHPs_IN'!D65</f>
        <v>1.9905706537558178E-3</v>
      </c>
      <c r="I404" s="1">
        <f>'[1]Electricity and CHPs_IN'!E65</f>
        <v>2.1098348033978193E-3</v>
      </c>
      <c r="J404" s="1">
        <f>'[1]Electricity and CHPs_IN'!F65</f>
        <v>2.0644931492858971E-2</v>
      </c>
      <c r="K404" s="1">
        <f>'[1]Electricity and CHPs_IN'!G65</f>
        <v>0.10846682619720317</v>
      </c>
      <c r="L404" s="1">
        <f>'[1]Electricity and CHPs_IN'!H65</f>
        <v>0.51654382707939583</v>
      </c>
      <c r="M404" s="1">
        <f>'[1]Electricity and CHPs_IN'!I65</f>
        <v>1.0715335198617404</v>
      </c>
      <c r="N404" s="1">
        <f>'[1]Electricity and CHPs_IN'!J65</f>
        <v>1.6427430173346864</v>
      </c>
      <c r="O404" s="1">
        <f>'[1]Electricity and CHPs_IN'!K65</f>
        <v>1.7309405950087262</v>
      </c>
      <c r="P404" s="1">
        <f>'[1]Electricity and CHPs_IN'!L65</f>
        <v>1.3443816371496911</v>
      </c>
      <c r="Q404" s="1">
        <f>'[1]Electricity and CHPs_IN'!M65</f>
        <v>1.8562631906752649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6.4756048521251485E-4</v>
      </c>
      <c r="G405" s="1">
        <f>'[1]Electricity and CHPs_IN'!C66</f>
        <v>6.4696430757003669E-4</v>
      </c>
      <c r="H405" s="1">
        <f>'[1]Electricity and CHPs_IN'!D66</f>
        <v>6.4913298881108734E-4</v>
      </c>
      <c r="I405" s="1">
        <f>'[1]Electricity and CHPs_IN'!E66</f>
        <v>5.3791267714533159E-2</v>
      </c>
      <c r="J405" s="1">
        <f>'[1]Electricity and CHPs_IN'!F66</f>
        <v>0.15406955300037548</v>
      </c>
      <c r="K405" s="1">
        <f>'[1]Electricity and CHPs_IN'!G66</f>
        <v>0.19073310127707693</v>
      </c>
      <c r="L405" s="1">
        <f>'[1]Electricity and CHPs_IN'!H66</f>
        <v>0.20215342456867103</v>
      </c>
      <c r="M405" s="1">
        <f>'[1]Electricity and CHPs_IN'!I66</f>
        <v>0.28976938230605093</v>
      </c>
      <c r="N405" s="1">
        <f>'[1]Electricity and CHPs_IN'!J66</f>
        <v>0.34669377832034071</v>
      </c>
      <c r="O405" s="1">
        <f>'[1]Electricity and CHPs_IN'!K66</f>
        <v>0.30995901781971191</v>
      </c>
      <c r="P405" s="1">
        <f>'[1]Electricity and CHPs_IN'!L66</f>
        <v>0.36483131769695193</v>
      </c>
      <c r="Q405" s="1">
        <f>'[1]Electricity and CHPs_IN'!M66</f>
        <v>0.33136948582115255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1.2972190090105831E-3</v>
      </c>
      <c r="G406" s="1">
        <f>'[1]Electricity and CHPs_IN'!C67</f>
        <v>1.2959441205642377E-3</v>
      </c>
      <c r="H406" s="1">
        <f>'[1]Electricity and CHPs_IN'!D67</f>
        <v>1.3003788469719973E-3</v>
      </c>
      <c r="I406" s="1">
        <f>'[1]Electricity and CHPs_IN'!E67</f>
        <v>5.3771892994841697E-2</v>
      </c>
      <c r="J406" s="1">
        <f>'[1]Electricity and CHPs_IN'!F67</f>
        <v>7.5073171718080575E-2</v>
      </c>
      <c r="K406" s="1">
        <f>'[1]Electricity and CHPs_IN'!G67</f>
        <v>5.5538592408346271E-2</v>
      </c>
      <c r="L406" s="1">
        <f>'[1]Electricity and CHPs_IN'!H67</f>
        <v>6.673445777117254E-2</v>
      </c>
      <c r="M406" s="1">
        <f>'[1]Electricity and CHPs_IN'!I67</f>
        <v>0.11612776791578135</v>
      </c>
      <c r="N406" s="1">
        <f>'[1]Electricity and CHPs_IN'!J67</f>
        <v>9.557821597961455E-2</v>
      </c>
      <c r="O406" s="1">
        <f>'[1]Electricity and CHPs_IN'!K67</f>
        <v>0.12779927207130282</v>
      </c>
      <c r="P406" s="1">
        <f>'[1]Electricity and CHPs_IN'!L67</f>
        <v>0.12823859143355026</v>
      </c>
      <c r="Q406" s="1">
        <f>'[1]Electricity and CHPs_IN'!M67</f>
        <v>0.16362875616721895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1.2969206578377452E-3</v>
      </c>
      <c r="G407" s="1">
        <f>'[1]Electricity and CHPs_IN'!C68</f>
        <v>1.2956380197752955E-3</v>
      </c>
      <c r="H407" s="1">
        <f>'[1]Electricity and CHPs_IN'!D68</f>
        <v>1.2999569806822573E-3</v>
      </c>
      <c r="I407" s="1">
        <f>'[1]Electricity and CHPs_IN'!E68</f>
        <v>6.0070920255151691E-2</v>
      </c>
      <c r="J407" s="1">
        <f>'[1]Electricity and CHPs_IN'!F68</f>
        <v>9.925497579703188E-2</v>
      </c>
      <c r="K407" s="1">
        <f>'[1]Electricity and CHPs_IN'!G68</f>
        <v>7.0681582442593871E-2</v>
      </c>
      <c r="L407" s="1">
        <f>'[1]Electricity and CHPs_IN'!H68</f>
        <v>0.15421533940501844</v>
      </c>
      <c r="M407" s="1">
        <f>'[1]Electricity and CHPs_IN'!I68</f>
        <v>0.13358219802026663</v>
      </c>
      <c r="N407" s="1">
        <f>'[1]Electricity and CHPs_IN'!J68</f>
        <v>0.1217712456147165</v>
      </c>
      <c r="O407" s="1">
        <f>'[1]Electricity and CHPs_IN'!K68</f>
        <v>0.15442779483086341</v>
      </c>
      <c r="P407" s="1">
        <f>'[1]Electricity and CHPs_IN'!L68</f>
        <v>0.14064926867536331</v>
      </c>
      <c r="Q407" s="1">
        <f>'[1]Electricity and CHPs_IN'!M68</f>
        <v>0.16652090561635391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6.4999972741073588E-4</v>
      </c>
      <c r="G408" s="1">
        <f>'[1]Electricity and CHPs_IN'!C69</f>
        <v>6.4941040753363347E-4</v>
      </c>
      <c r="H408" s="1">
        <f>'[1]Electricity and CHPs_IN'!D69</f>
        <v>6.5151377580296879E-4</v>
      </c>
      <c r="I408" s="1">
        <f>'[1]Electricity and CHPs_IN'!E69</f>
        <v>4.3043507198691891E-2</v>
      </c>
      <c r="J408" s="1">
        <f>'[1]Electricity and CHPs_IN'!F69</f>
        <v>7.3105126549711366E-2</v>
      </c>
      <c r="K408" s="1">
        <f>'[1]Electricity and CHPs_IN'!G69</f>
        <v>4.8388757932176653E-2</v>
      </c>
      <c r="L408" s="1">
        <f>'[1]Electricity and CHPs_IN'!H69</f>
        <v>0.11467563972371636</v>
      </c>
      <c r="M408" s="1">
        <f>'[1]Electricity and CHPs_IN'!I69</f>
        <v>9.0018045854432002E-2</v>
      </c>
      <c r="N408" s="1">
        <f>'[1]Electricity and CHPs_IN'!J69</f>
        <v>8.2883335256089416E-2</v>
      </c>
      <c r="O408" s="1">
        <f>'[1]Electricity and CHPs_IN'!K69</f>
        <v>0.10324088549467232</v>
      </c>
      <c r="P408" s="1">
        <f>'[1]Electricity and CHPs_IN'!L69</f>
        <v>9.3343356612207037E-2</v>
      </c>
      <c r="Q408" s="1">
        <f>'[1]Electricity and CHPs_IN'!M69</f>
        <v>0.11090180411153379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55.897621661822619</v>
      </c>
      <c r="G409" s="3">
        <f t="shared" ref="G409:K409" si="423">G410+G463</f>
        <v>55.291734706246437</v>
      </c>
      <c r="H409" s="3">
        <f t="shared" si="423"/>
        <v>58.065232218831568</v>
      </c>
      <c r="I409" s="3">
        <f t="shared" si="423"/>
        <v>59.272885906436279</v>
      </c>
      <c r="J409" s="3">
        <f t="shared" si="423"/>
        <v>60.085490079528377</v>
      </c>
      <c r="K409" s="3">
        <f t="shared" si="423"/>
        <v>62.737499799287782</v>
      </c>
      <c r="L409" s="3">
        <f t="shared" ref="L409:O409" si="424">L410+L463</f>
        <v>64.646232292202569</v>
      </c>
      <c r="M409" s="3">
        <f t="shared" si="424"/>
        <v>70.548295335144147</v>
      </c>
      <c r="N409" s="3">
        <f t="shared" si="424"/>
        <v>71.921012818669936</v>
      </c>
      <c r="O409" s="3">
        <f t="shared" si="424"/>
        <v>85.88309020249271</v>
      </c>
      <c r="P409" s="3">
        <f>P410+P463</f>
        <v>93.421400900797082</v>
      </c>
      <c r="Q409" s="3">
        <f>Q410+Q463</f>
        <v>98.113016459840054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48.002525890338411</v>
      </c>
      <c r="G410" s="1">
        <f t="shared" si="425"/>
        <v>46.810179350031021</v>
      </c>
      <c r="H410" s="1">
        <f t="shared" si="425"/>
        <v>46.351027176175208</v>
      </c>
      <c r="I410" s="1">
        <f t="shared" si="425"/>
        <v>45.689107922031575</v>
      </c>
      <c r="J410" s="1">
        <f t="shared" si="425"/>
        <v>45.762690421586747</v>
      </c>
      <c r="K410" s="1">
        <f t="shared" si="425"/>
        <v>44.643778455448455</v>
      </c>
      <c r="L410" s="1">
        <f t="shared" ref="L410:O410" si="426">L411+L440</f>
        <v>40.552728508797557</v>
      </c>
      <c r="M410" s="1">
        <f t="shared" si="426"/>
        <v>45.158062797433566</v>
      </c>
      <c r="N410" s="1">
        <f t="shared" si="426"/>
        <v>45.591842161914713</v>
      </c>
      <c r="O410" s="1">
        <f t="shared" si="426"/>
        <v>58.970519639274258</v>
      </c>
      <c r="P410" s="1">
        <f>P411+P440</f>
        <v>64.566799307423096</v>
      </c>
      <c r="Q410" s="1">
        <f>Q411+Q440</f>
        <v>68.952987157471355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39.452063305954383</v>
      </c>
      <c r="G411" s="1">
        <f t="shared" ref="G411:K411" si="427">SUM(G412,G418,G427,G436,G438)</f>
        <v>34.689666506583599</v>
      </c>
      <c r="H411" s="1">
        <f t="shared" si="427"/>
        <v>34.584792287717178</v>
      </c>
      <c r="I411" s="1">
        <f t="shared" si="427"/>
        <v>35.485731248955283</v>
      </c>
      <c r="J411" s="1">
        <f t="shared" si="427"/>
        <v>35.174537197886423</v>
      </c>
      <c r="K411" s="1">
        <f t="shared" si="427"/>
        <v>36.140996538123076</v>
      </c>
      <c r="L411" s="1">
        <f t="shared" ref="L411:O411" si="428">SUM(L412,L418,L427,L436,L438)</f>
        <v>32.978555453879508</v>
      </c>
      <c r="M411" s="1">
        <f t="shared" si="428"/>
        <v>38.278971216975052</v>
      </c>
      <c r="N411" s="1">
        <f t="shared" si="428"/>
        <v>39.226076258940637</v>
      </c>
      <c r="O411" s="1">
        <f t="shared" si="428"/>
        <v>40.6533327633583</v>
      </c>
      <c r="P411" s="1">
        <f>SUM(P412,P418,P427,P436,P438)</f>
        <v>40.897260336463965</v>
      </c>
      <c r="Q411" s="1">
        <f>SUM(Q412,Q418,Q427,Q436,Q438)</f>
        <v>41.14108526038271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1.6448531218369474E-2</v>
      </c>
      <c r="G412" s="1">
        <f t="shared" ref="G412:O412" si="429">G413</f>
        <v>4.6679090835526809E-4</v>
      </c>
      <c r="H412" s="1">
        <f t="shared" si="429"/>
        <v>5.2977015767073166E-3</v>
      </c>
      <c r="I412" s="1">
        <f t="shared" si="429"/>
        <v>1.7643290258600385E-3</v>
      </c>
      <c r="J412" s="1">
        <f t="shared" si="429"/>
        <v>6.8644094222199104E-4</v>
      </c>
      <c r="K412" s="1">
        <f t="shared" si="429"/>
        <v>3.255341782750114E-3</v>
      </c>
      <c r="L412" s="1">
        <f t="shared" si="429"/>
        <v>2.9212332034193114E-3</v>
      </c>
      <c r="M412" s="1">
        <f t="shared" si="429"/>
        <v>1.3987353455931485E-5</v>
      </c>
      <c r="N412" s="1">
        <f t="shared" si="429"/>
        <v>4.2232426524653883E-4</v>
      </c>
      <c r="O412" s="1">
        <f t="shared" si="429"/>
        <v>4.7921618915247534E-4</v>
      </c>
      <c r="P412" s="1">
        <f>P413</f>
        <v>4.5651123283671014E-4</v>
      </c>
      <c r="Q412" s="1">
        <f>Q413</f>
        <v>5.9725279114763497E-4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1.6448531218369474E-2</v>
      </c>
      <c r="G413" s="1">
        <f>'[1]Electricity and CHPs_IN'!C$28-G300</f>
        <v>4.6679090835526809E-4</v>
      </c>
      <c r="H413" s="1">
        <f>'[1]Electricity and CHPs_IN'!D$28-H300</f>
        <v>5.2977015767073166E-3</v>
      </c>
      <c r="I413" s="1">
        <f>'[1]Electricity and CHPs_IN'!E$28-I300</f>
        <v>1.7643290258600385E-3</v>
      </c>
      <c r="J413" s="1">
        <f>'[1]Electricity and CHPs_IN'!F$28-J300</f>
        <v>6.8644094222199104E-4</v>
      </c>
      <c r="K413" s="1">
        <f>'[1]Electricity and CHPs_IN'!G$28-K300</f>
        <v>3.255341782750114E-3</v>
      </c>
      <c r="L413" s="1">
        <f>'[1]Electricity and CHPs_IN'!H$28-L300</f>
        <v>2.9212332034193114E-3</v>
      </c>
      <c r="M413" s="1">
        <f>'[1]Electricity and CHPs_IN'!I$28-M300</f>
        <v>1.3987353455931485E-5</v>
      </c>
      <c r="N413" s="1">
        <f>'[1]Electricity and CHPs_IN'!J$28-N300</f>
        <v>4.2232426524653883E-4</v>
      </c>
      <c r="O413" s="1">
        <f>'[1]Electricity and CHPs_IN'!K$28-O300</f>
        <v>4.7921618915247534E-4</v>
      </c>
      <c r="P413" s="1">
        <f>'[1]Electricity and CHPs_IN'!L$28-P300</f>
        <v>4.5651123283671014E-4</v>
      </c>
      <c r="Q413" s="1">
        <f>'[1]Electricity and CHPs_IN'!M$28-Q300</f>
        <v>5.9725279114763497E-4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1.6448531218369474E-2</v>
      </c>
      <c r="G414" s="1">
        <f t="shared" ref="G414:O414" si="430">G415</f>
        <v>4.6679090835526809E-4</v>
      </c>
      <c r="H414" s="1">
        <f t="shared" si="430"/>
        <v>5.2977015767073166E-3</v>
      </c>
      <c r="I414" s="1">
        <f t="shared" si="430"/>
        <v>1.7643290258600385E-3</v>
      </c>
      <c r="J414" s="1">
        <f t="shared" si="430"/>
        <v>6.8644094222199104E-4</v>
      </c>
      <c r="K414" s="1">
        <f t="shared" si="430"/>
        <v>3.255341782750114E-3</v>
      </c>
      <c r="L414" s="1">
        <f t="shared" si="430"/>
        <v>2.9212332034193114E-3</v>
      </c>
      <c r="M414" s="1">
        <f t="shared" si="430"/>
        <v>1.3987353455931485E-5</v>
      </c>
      <c r="N414" s="1">
        <f t="shared" si="430"/>
        <v>4.2232426524653883E-4</v>
      </c>
      <c r="O414" s="1">
        <f t="shared" si="430"/>
        <v>4.7921618915247534E-4</v>
      </c>
      <c r="P414" s="1">
        <f>P415</f>
        <v>4.5651123283671014E-4</v>
      </c>
      <c r="Q414" s="1">
        <f>Q415</f>
        <v>5.9725279114763497E-4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1.6448531218369474E-2</v>
      </c>
      <c r="G415" s="1">
        <f t="shared" ref="G415:K415" si="431">G413-G417</f>
        <v>4.6679090835526809E-4</v>
      </c>
      <c r="H415" s="1">
        <f t="shared" si="431"/>
        <v>5.2977015767073166E-3</v>
      </c>
      <c r="I415" s="1">
        <f t="shared" si="431"/>
        <v>1.7643290258600385E-3</v>
      </c>
      <c r="J415" s="1">
        <f t="shared" si="431"/>
        <v>6.8644094222199104E-4</v>
      </c>
      <c r="K415" s="1">
        <f t="shared" si="431"/>
        <v>3.255341782750114E-3</v>
      </c>
      <c r="L415" s="1">
        <f t="shared" ref="L415:O415" si="432">L413-L417</f>
        <v>2.9212332034193114E-3</v>
      </c>
      <c r="M415" s="1">
        <f t="shared" si="432"/>
        <v>1.3987353455931485E-5</v>
      </c>
      <c r="N415" s="1">
        <f t="shared" si="432"/>
        <v>4.2232426524653883E-4</v>
      </c>
      <c r="O415" s="1">
        <f t="shared" si="432"/>
        <v>4.7921618915247534E-4</v>
      </c>
      <c r="P415" s="1">
        <f>P413-P417</f>
        <v>4.5651123283671014E-4</v>
      </c>
      <c r="Q415" s="1">
        <f>Q413-Q417</f>
        <v>5.9725279114763497E-4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2.3919672443352393</v>
      </c>
      <c r="G418" s="1">
        <f t="shared" ref="G418:K418" si="436">SUM(G419:G420)</f>
        <v>5.820267509345483E-4</v>
      </c>
      <c r="H418" s="1">
        <f t="shared" si="436"/>
        <v>3.3169615844044339E-3</v>
      </c>
      <c r="I418" s="1">
        <f t="shared" si="436"/>
        <v>0</v>
      </c>
      <c r="J418" s="1">
        <f t="shared" si="436"/>
        <v>0</v>
      </c>
      <c r="K418" s="1">
        <f t="shared" si="436"/>
        <v>0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7.1462308622047068E-5</v>
      </c>
      <c r="O418" s="1">
        <f t="shared" si="437"/>
        <v>1.1133973188575918E-4</v>
      </c>
      <c r="P418" s="1">
        <f>SUM(P419:P420)</f>
        <v>9.7321161597606118E-5</v>
      </c>
      <c r="Q418" s="1">
        <f>SUM(Q419:Q420)</f>
        <v>2.0061085958171618E-4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2.3919672443352393</v>
      </c>
      <c r="G419" s="1">
        <f>'[1]Electricity and CHPs_IN'!C$24-G314</f>
        <v>5.820267509345483E-4</v>
      </c>
      <c r="H419" s="1">
        <f>'[1]Electricity and CHPs_IN'!D$24-H314</f>
        <v>3.3169615844044339E-3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7.1462308622047068E-5</v>
      </c>
      <c r="O419" s="1">
        <f>'[1]Electricity and CHPs_IN'!K$24-O314</f>
        <v>1.1133973188575918E-4</v>
      </c>
      <c r="P419" s="1">
        <f>'[1]Electricity and CHPs_IN'!L$24-P314</f>
        <v>9.7321161597606118E-5</v>
      </c>
      <c r="Q419" s="1">
        <f>'[1]Electricity and CHPs_IN'!M$24-Q314</f>
        <v>2.0061085958171618E-4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2.3293722931484382</v>
      </c>
      <c r="G421" s="1">
        <f t="shared" ref="G421:K421" si="438">SUM(G422:G423)</f>
        <v>5.5625281336543167E-4</v>
      </c>
      <c r="H421" s="1">
        <f t="shared" si="438"/>
        <v>3.0257864865198018E-3</v>
      </c>
      <c r="I421" s="1">
        <f t="shared" si="438"/>
        <v>0</v>
      </c>
      <c r="J421" s="1">
        <f t="shared" si="438"/>
        <v>0</v>
      </c>
      <c r="K421" s="1">
        <f t="shared" si="438"/>
        <v>0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7.1462308622047068E-5</v>
      </c>
      <c r="O421" s="1">
        <f t="shared" si="439"/>
        <v>1.1133973188575918E-4</v>
      </c>
      <c r="P421" s="1">
        <f>SUM(P422:P423)</f>
        <v>9.7321161597606118E-5</v>
      </c>
      <c r="Q421" s="1">
        <f>SUM(Q422:Q423)</f>
        <v>2.0061085958171618E-4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2.3293722931484382</v>
      </c>
      <c r="G422" s="1">
        <f t="shared" ref="G422:K422" si="440">G419-G425</f>
        <v>5.5625281336543167E-4</v>
      </c>
      <c r="H422" s="1">
        <f t="shared" si="440"/>
        <v>3.0257864865198018E-3</v>
      </c>
      <c r="I422" s="1">
        <f t="shared" si="440"/>
        <v>0</v>
      </c>
      <c r="J422" s="1">
        <f t="shared" si="440"/>
        <v>0</v>
      </c>
      <c r="K422" s="1">
        <f t="shared" si="440"/>
        <v>0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7.1462308622047068E-5</v>
      </c>
      <c r="O422" s="1">
        <f t="shared" si="441"/>
        <v>1.1133973188575918E-4</v>
      </c>
      <c r="P422" s="1">
        <f>P419-P425</f>
        <v>9.7321161597606118E-5</v>
      </c>
      <c r="Q422" s="1">
        <f>Q419-Q425</f>
        <v>2.0061085958171618E-4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6.2594951186801168E-2</v>
      </c>
      <c r="G424" s="1">
        <f t="shared" ref="G424:K424" si="444">SUM(G425:G426)</f>
        <v>2.5773937569116598E-5</v>
      </c>
      <c r="H424" s="1">
        <f t="shared" si="444"/>
        <v>2.9117509788463211E-4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6.2594951186801168E-2</v>
      </c>
      <c r="G425" s="1">
        <f t="shared" ref="G425:K425" si="446">IFERROR(G346/G314,0)*G419</f>
        <v>2.5773937569116598E-5</v>
      </c>
      <c r="H425" s="1">
        <f t="shared" si="446"/>
        <v>2.9117509788463211E-4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36.420429659461881</v>
      </c>
      <c r="G427" s="1">
        <f t="shared" ref="G427:K427" si="450">SUM(G428:G429)</f>
        <v>34.687797678192261</v>
      </c>
      <c r="H427" s="1">
        <f t="shared" si="450"/>
        <v>34.538276833007991</v>
      </c>
      <c r="I427" s="1">
        <f t="shared" si="450"/>
        <v>35.480937006254571</v>
      </c>
      <c r="J427" s="1">
        <f t="shared" si="450"/>
        <v>35.165982068532053</v>
      </c>
      <c r="K427" s="1">
        <f t="shared" si="450"/>
        <v>34.598672072223827</v>
      </c>
      <c r="L427" s="1">
        <f t="shared" ref="L427:O427" si="451">SUM(L428:L429)</f>
        <v>31.538355128388002</v>
      </c>
      <c r="M427" s="1">
        <f t="shared" si="451"/>
        <v>35.744169140896304</v>
      </c>
      <c r="N427" s="1">
        <f t="shared" si="451"/>
        <v>36.386721007441039</v>
      </c>
      <c r="O427" s="1">
        <f t="shared" si="451"/>
        <v>36.618807725911033</v>
      </c>
      <c r="P427" s="1">
        <f>SUM(P428:P429)</f>
        <v>36.850043023302121</v>
      </c>
      <c r="Q427" s="1">
        <f>SUM(Q428:Q429)</f>
        <v>37.080182765114891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36.420429659461881</v>
      </c>
      <c r="G428" s="1">
        <f>'[1]Electricity and CHPs_IN'!C$26-G361</f>
        <v>34.687797678192261</v>
      </c>
      <c r="H428" s="1">
        <f>'[1]Electricity and CHPs_IN'!D$26-H361</f>
        <v>34.538276833007991</v>
      </c>
      <c r="I428" s="1">
        <f>'[1]Electricity and CHPs_IN'!E$26-I361</f>
        <v>35.480937006254571</v>
      </c>
      <c r="J428" s="1">
        <f>'[1]Electricity and CHPs_IN'!F$26-J361</f>
        <v>35.165982068532053</v>
      </c>
      <c r="K428" s="1">
        <f>'[1]Electricity and CHPs_IN'!G$26-K361</f>
        <v>28.842563768128567</v>
      </c>
      <c r="L428" s="1">
        <f>'[1]Electricity and CHPs_IN'!H$26-L361</f>
        <v>19.210285423817659</v>
      </c>
      <c r="M428" s="1">
        <f>'[1]Electricity and CHPs_IN'!I$26-M361</f>
        <v>23.900355541540744</v>
      </c>
      <c r="N428" s="1">
        <f>'[1]Electricity and CHPs_IN'!J$26-N361</f>
        <v>24.542907741385111</v>
      </c>
      <c r="O428" s="1">
        <f>'[1]Electricity and CHPs_IN'!K$26-O361</f>
        <v>24.774994010459316</v>
      </c>
      <c r="P428" s="1">
        <f>'[1]Electricity and CHPs_IN'!L$26-P361</f>
        <v>25.006230736284319</v>
      </c>
      <c r="Q428" s="1">
        <f>'[1]Electricity and CHPs_IN'!M$26-Q361</f>
        <v>25.236369176644384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5.7561083040952576</v>
      </c>
      <c r="L429" s="1">
        <f>'[1]Electricity and CHPs_IN'!H$27-L362</f>
        <v>12.328069704570343</v>
      </c>
      <c r="M429" s="1">
        <f>'[1]Electricity and CHPs_IN'!I$27-M362</f>
        <v>11.843813599355563</v>
      </c>
      <c r="N429" s="1">
        <f>'[1]Electricity and CHPs_IN'!J$27-N362</f>
        <v>11.843813266055925</v>
      </c>
      <c r="O429" s="1">
        <f>'[1]Electricity and CHPs_IN'!K$27-O362</f>
        <v>11.843813715451718</v>
      </c>
      <c r="P429" s="1">
        <f>'[1]Electricity and CHPs_IN'!L$27-P362</f>
        <v>11.843812287017803</v>
      </c>
      <c r="Q429" s="1">
        <f>'[1]Electricity and CHPs_IN'!M$27-Q362</f>
        <v>11.843813588470509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18.210214829730944</v>
      </c>
      <c r="G430" s="1">
        <f t="shared" ref="G430:K430" si="452">SUM(G431:G432)</f>
        <v>17.343898839096131</v>
      </c>
      <c r="H430" s="1">
        <f t="shared" si="452"/>
        <v>17.269138416503996</v>
      </c>
      <c r="I430" s="1">
        <f t="shared" si="452"/>
        <v>17.740468503127289</v>
      </c>
      <c r="J430" s="1">
        <f t="shared" si="452"/>
        <v>17.582991034266026</v>
      </c>
      <c r="K430" s="1">
        <f t="shared" si="452"/>
        <v>17.299336036111914</v>
      </c>
      <c r="L430" s="1">
        <f t="shared" ref="L430:O430" si="453">SUM(L431:L432)</f>
        <v>15.769177564194001</v>
      </c>
      <c r="M430" s="1">
        <f t="shared" si="453"/>
        <v>17.872084570448152</v>
      </c>
      <c r="N430" s="1">
        <f t="shared" si="453"/>
        <v>18.193360503720516</v>
      </c>
      <c r="O430" s="1">
        <f t="shared" si="453"/>
        <v>18.309403862955516</v>
      </c>
      <c r="P430" s="1">
        <f>SUM(P431:P432)</f>
        <v>18.42502151165106</v>
      </c>
      <c r="Q430" s="1">
        <f>SUM(Q431:Q432)</f>
        <v>18.540091382557446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18.210214829730944</v>
      </c>
      <c r="G431" s="1">
        <f t="shared" ref="G431:K431" si="454">IFERROR(G368/G361,0)*G428</f>
        <v>17.343898839096131</v>
      </c>
      <c r="H431" s="1">
        <f t="shared" si="454"/>
        <v>17.269138416503996</v>
      </c>
      <c r="I431" s="1">
        <f t="shared" si="454"/>
        <v>17.740468503127289</v>
      </c>
      <c r="J431" s="1">
        <f t="shared" si="454"/>
        <v>17.582991034266026</v>
      </c>
      <c r="K431" s="1">
        <f t="shared" si="454"/>
        <v>14.421281884064284</v>
      </c>
      <c r="L431" s="1">
        <f t="shared" ref="L431:O431" si="455">IFERROR(L368/L361,0)*L428</f>
        <v>9.6051427119088295</v>
      </c>
      <c r="M431" s="1">
        <f t="shared" si="455"/>
        <v>11.950177770770372</v>
      </c>
      <c r="N431" s="1">
        <f t="shared" si="455"/>
        <v>12.271453870692554</v>
      </c>
      <c r="O431" s="1">
        <f t="shared" si="455"/>
        <v>12.387497005229658</v>
      </c>
      <c r="P431" s="1">
        <f>IFERROR(P368/P361,0)*P428</f>
        <v>12.50311536814216</v>
      </c>
      <c r="Q431" s="1">
        <f>IFERROR(Q368/Q361,0)*Q428</f>
        <v>12.618184588322192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2.8780541520476288</v>
      </c>
      <c r="L432" s="1">
        <f t="shared" ref="L432:O432" si="457">IFERROR(L369/L362,0)*L429</f>
        <v>6.1640348522851713</v>
      </c>
      <c r="M432" s="1">
        <f t="shared" si="457"/>
        <v>5.9219067996777817</v>
      </c>
      <c r="N432" s="1">
        <f t="shared" si="457"/>
        <v>5.9219066330279624</v>
      </c>
      <c r="O432" s="1">
        <f t="shared" si="457"/>
        <v>5.9219068577258591</v>
      </c>
      <c r="P432" s="1">
        <f>IFERROR(P369/P362,0)*P429</f>
        <v>5.9219061435089015</v>
      </c>
      <c r="Q432" s="1">
        <f>IFERROR(Q369/Q362,0)*Q429</f>
        <v>5.9219067942352543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18.210214829730937</v>
      </c>
      <c r="G433" s="1">
        <f t="shared" ref="G433:K433" si="458">SUM(G434:G435)</f>
        <v>17.343898839096131</v>
      </c>
      <c r="H433" s="1">
        <f t="shared" si="458"/>
        <v>17.269138416503996</v>
      </c>
      <c r="I433" s="1">
        <f t="shared" si="458"/>
        <v>17.740468503127282</v>
      </c>
      <c r="J433" s="1">
        <f t="shared" si="458"/>
        <v>17.582991034266026</v>
      </c>
      <c r="K433" s="1">
        <f t="shared" si="458"/>
        <v>17.299336036111914</v>
      </c>
      <c r="L433" s="1">
        <f t="shared" ref="L433:O433" si="459">SUM(L434:L435)</f>
        <v>15.769177564194001</v>
      </c>
      <c r="M433" s="1">
        <f t="shared" si="459"/>
        <v>17.872084570448152</v>
      </c>
      <c r="N433" s="1">
        <f t="shared" si="459"/>
        <v>18.19336050372052</v>
      </c>
      <c r="O433" s="1">
        <f t="shared" si="459"/>
        <v>18.309403862955516</v>
      </c>
      <c r="P433" s="1">
        <f>SUM(P434:P435)</f>
        <v>18.42502151165106</v>
      </c>
      <c r="Q433" s="1">
        <f>SUM(Q434:Q435)</f>
        <v>18.540091382557446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18.210214829730937</v>
      </c>
      <c r="G434" s="1">
        <f t="shared" ref="G434:K434" si="460">G428-G431</f>
        <v>17.343898839096131</v>
      </c>
      <c r="H434" s="1">
        <f t="shared" si="460"/>
        <v>17.269138416503996</v>
      </c>
      <c r="I434" s="1">
        <f t="shared" si="460"/>
        <v>17.740468503127282</v>
      </c>
      <c r="J434" s="1">
        <f t="shared" si="460"/>
        <v>17.582991034266026</v>
      </c>
      <c r="K434" s="1">
        <f t="shared" si="460"/>
        <v>14.421281884064284</v>
      </c>
      <c r="L434" s="1">
        <f t="shared" ref="L434:O434" si="461">L428-L431</f>
        <v>9.6051427119088295</v>
      </c>
      <c r="M434" s="1">
        <f t="shared" si="461"/>
        <v>11.950177770770372</v>
      </c>
      <c r="N434" s="1">
        <f t="shared" si="461"/>
        <v>12.271453870692557</v>
      </c>
      <c r="O434" s="1">
        <f t="shared" si="461"/>
        <v>12.387497005229658</v>
      </c>
      <c r="P434" s="1">
        <f>P428-P431</f>
        <v>12.50311536814216</v>
      </c>
      <c r="Q434" s="1">
        <f>Q428-Q431</f>
        <v>12.618184588322192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2.8780541520476288</v>
      </c>
      <c r="L435" s="1">
        <f t="shared" ref="L435:O435" si="463">L429-L432</f>
        <v>6.1640348522851713</v>
      </c>
      <c r="M435" s="1">
        <f t="shared" si="463"/>
        <v>5.9219067996777817</v>
      </c>
      <c r="N435" s="1">
        <f t="shared" si="463"/>
        <v>5.9219066330279624</v>
      </c>
      <c r="O435" s="1">
        <f t="shared" si="463"/>
        <v>5.9219068577258591</v>
      </c>
      <c r="P435" s="1">
        <f>P429-P432</f>
        <v>5.9219061435089015</v>
      </c>
      <c r="Q435" s="1">
        <f>Q429-Q432</f>
        <v>5.9219067942352543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0.62321787093889225</v>
      </c>
      <c r="G436" s="1">
        <f t="shared" ref="G436:O436" si="464">G437</f>
        <v>8.2001073205074135E-4</v>
      </c>
      <c r="H436" s="1">
        <f t="shared" si="464"/>
        <v>3.7900791548075498E-2</v>
      </c>
      <c r="I436" s="1">
        <f t="shared" si="464"/>
        <v>3.0299136748509802E-3</v>
      </c>
      <c r="J436" s="1">
        <f t="shared" si="464"/>
        <v>7.8686884121439999E-3</v>
      </c>
      <c r="K436" s="1">
        <f t="shared" si="464"/>
        <v>1.2427284453413772</v>
      </c>
      <c r="L436" s="1">
        <f t="shared" si="464"/>
        <v>1.1382482727220999</v>
      </c>
      <c r="M436" s="1">
        <f t="shared" si="464"/>
        <v>2.2331701942450444</v>
      </c>
      <c r="N436" s="1">
        <f t="shared" si="464"/>
        <v>2.5372389011852849</v>
      </c>
      <c r="O436" s="1">
        <f t="shared" si="464"/>
        <v>2.5731522698538036</v>
      </c>
      <c r="P436" s="1">
        <f>P437</f>
        <v>2.5858787568037322</v>
      </c>
      <c r="Q436" s="1">
        <f>Q437</f>
        <v>2.5992991398382594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0.62321787093889225</v>
      </c>
      <c r="G437" s="1">
        <f>'[1]Electricity and CHPs_IN'!C$25-G380</f>
        <v>8.2001073205074135E-4</v>
      </c>
      <c r="H437" s="1">
        <f>'[1]Electricity and CHPs_IN'!D$25-H380</f>
        <v>3.7900791548075498E-2</v>
      </c>
      <c r="I437" s="1">
        <f>'[1]Electricity and CHPs_IN'!E$25-I380</f>
        <v>3.0299136748509802E-3</v>
      </c>
      <c r="J437" s="1">
        <f>'[1]Electricity and CHPs_IN'!F$25-J380</f>
        <v>7.8686884121439999E-3</v>
      </c>
      <c r="K437" s="1">
        <f>'[1]Electricity and CHPs_IN'!G$25-K380</f>
        <v>1.2427284453413772</v>
      </c>
      <c r="L437" s="1">
        <f>'[1]Electricity and CHPs_IN'!H$25-L380</f>
        <v>1.1382482727220999</v>
      </c>
      <c r="M437" s="1">
        <f>'[1]Electricity and CHPs_IN'!I$25-M380</f>
        <v>2.2331701942450444</v>
      </c>
      <c r="N437" s="1">
        <f>'[1]Electricity and CHPs_IN'!J$25-N380</f>
        <v>2.5372389011852849</v>
      </c>
      <c r="O437" s="1">
        <f>'[1]Electricity and CHPs_IN'!K$25-O380</f>
        <v>2.5731522698538036</v>
      </c>
      <c r="P437" s="1">
        <f>'[1]Electricity and CHPs_IN'!L$25-P380</f>
        <v>2.5858787568037322</v>
      </c>
      <c r="Q437" s="1">
        <f>'[1]Electricity and CHPs_IN'!M$25-Q380</f>
        <v>2.5992991398382594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0.29634067877512543</v>
      </c>
      <c r="L438" s="1">
        <f t="shared" si="465"/>
        <v>0.29903081956598454</v>
      </c>
      <c r="M438" s="1">
        <f t="shared" si="465"/>
        <v>0.30161789448024667</v>
      </c>
      <c r="N438" s="1">
        <f t="shared" si="465"/>
        <v>0.30162256374044427</v>
      </c>
      <c r="O438" s="1">
        <f t="shared" si="465"/>
        <v>1.4607822116724298</v>
      </c>
      <c r="P438" s="1">
        <f>+P439</f>
        <v>1.4607847239636771</v>
      </c>
      <c r="Q438" s="1">
        <f>+Q439</f>
        <v>1.4608054917788307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0.29634067877512543</v>
      </c>
      <c r="L439" s="1">
        <f>'[1]Electricity and CHPs_IN'!H$30-L398</f>
        <v>0.29903081956598454</v>
      </c>
      <c r="M439" s="1">
        <f>'[1]Electricity and CHPs_IN'!I$30-M398</f>
        <v>0.30161789448024667</v>
      </c>
      <c r="N439" s="1">
        <f>'[1]Electricity and CHPs_IN'!J$30-N398</f>
        <v>0.30162256374044427</v>
      </c>
      <c r="O439" s="1">
        <f>'[1]Electricity and CHPs_IN'!K$30-O398</f>
        <v>1.4607822116724298</v>
      </c>
      <c r="P439" s="1">
        <f>'[1]Electricity and CHPs_IN'!L$30-P398</f>
        <v>1.4607847239636771</v>
      </c>
      <c r="Q439" s="1">
        <f>'[1]Electricity and CHPs_IN'!M$30-Q398</f>
        <v>1.4608054917788307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8.5504625843840305</v>
      </c>
      <c r="G440" s="1">
        <f t="shared" ref="G440:K440" si="466">SUM(G441,G447,G449,G455,G457,G459,G461)</f>
        <v>12.120512843447425</v>
      </c>
      <c r="H440" s="1">
        <f t="shared" si="466"/>
        <v>11.766234888458026</v>
      </c>
      <c r="I440" s="1">
        <f t="shared" si="466"/>
        <v>10.203376673076294</v>
      </c>
      <c r="J440" s="1">
        <f t="shared" si="466"/>
        <v>10.588153223700326</v>
      </c>
      <c r="K440" s="1">
        <f t="shared" si="466"/>
        <v>8.5027819173253754</v>
      </c>
      <c r="L440" s="1">
        <f t="shared" ref="L440:O440" si="467">SUM(L441,L447,L449,L455,L457,L459,L461)</f>
        <v>7.5741730549180462</v>
      </c>
      <c r="M440" s="1">
        <f t="shared" si="467"/>
        <v>6.8790915804585149</v>
      </c>
      <c r="N440" s="1">
        <f t="shared" si="467"/>
        <v>6.3657659029740747</v>
      </c>
      <c r="O440" s="1">
        <f t="shared" si="467"/>
        <v>18.317186875915958</v>
      </c>
      <c r="P440" s="1">
        <f>SUM(P441,P447,P449,P455,P457,P459,P461)</f>
        <v>23.669538970959131</v>
      </c>
      <c r="Q440" s="1">
        <f>SUM(Q441,Q447,Q449,Q455,Q457,Q459,Q461)</f>
        <v>27.811901897088646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4.3959787094105396</v>
      </c>
      <c r="G441" s="1">
        <f t="shared" ref="G441:O441" si="468">+G442</f>
        <v>4.6071286258753563</v>
      </c>
      <c r="H441" s="1">
        <f t="shared" si="468"/>
        <v>4.691628253324982</v>
      </c>
      <c r="I441" s="1">
        <f t="shared" si="468"/>
        <v>2.367900352353979</v>
      </c>
      <c r="J441" s="1">
        <f t="shared" si="468"/>
        <v>2.3679027597698505</v>
      </c>
      <c r="K441" s="1">
        <f t="shared" si="468"/>
        <v>2.3679030630757003</v>
      </c>
      <c r="L441" s="1">
        <f t="shared" si="468"/>
        <v>2.3678961321857752</v>
      </c>
      <c r="M441" s="1">
        <f t="shared" si="468"/>
        <v>2.3678964460493073</v>
      </c>
      <c r="N441" s="1">
        <f t="shared" si="468"/>
        <v>2.3678953725842469</v>
      </c>
      <c r="O441" s="1">
        <f t="shared" si="468"/>
        <v>14.629867765932298</v>
      </c>
      <c r="P441" s="1">
        <f>+P442</f>
        <v>20.239220071091793</v>
      </c>
      <c r="Q441" s="1">
        <f>+Q442</f>
        <v>24.550413213484234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4.3959787094105396</v>
      </c>
      <c r="G442" s="1">
        <f t="shared" ref="G442:K442" si="469">SUM(G444:G446)</f>
        <v>4.6071286258753563</v>
      </c>
      <c r="H442" s="1">
        <f t="shared" si="469"/>
        <v>4.691628253324982</v>
      </c>
      <c r="I442" s="1">
        <f t="shared" si="469"/>
        <v>2.367900352353979</v>
      </c>
      <c r="J442" s="1">
        <f t="shared" si="469"/>
        <v>2.3679027597698505</v>
      </c>
      <c r="K442" s="1">
        <f t="shared" si="469"/>
        <v>2.3679030630757003</v>
      </c>
      <c r="L442" s="1">
        <f t="shared" ref="L442:O442" si="470">SUM(L444:L446)</f>
        <v>2.3678961321857752</v>
      </c>
      <c r="M442" s="1">
        <f t="shared" si="470"/>
        <v>2.3678964460493073</v>
      </c>
      <c r="N442" s="1">
        <f t="shared" si="470"/>
        <v>2.3678953725842469</v>
      </c>
      <c r="O442" s="1">
        <f t="shared" si="470"/>
        <v>14.629867765932298</v>
      </c>
      <c r="P442" s="1">
        <f>SUM(P444:P446)</f>
        <v>20.239220071091793</v>
      </c>
      <c r="Q442" s="1">
        <f>SUM(Q444:Q446)</f>
        <v>24.550413213484234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2.0280761089095449</v>
      </c>
      <c r="G443" s="1">
        <f t="shared" ref="G443:O443" si="471">G444</f>
        <v>2.2392291082760836</v>
      </c>
      <c r="H443" s="1">
        <f t="shared" si="471"/>
        <v>2.3237281287946043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2.0280761089095449</v>
      </c>
      <c r="G444" s="1">
        <f>'[1]Electricity and CHPs_IN'!C$90</f>
        <v>2.2392291082760836</v>
      </c>
      <c r="H444" s="1">
        <f>'[1]Electricity and CHPs_IN'!D$90</f>
        <v>2.3237281287946043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1.1839513002504973</v>
      </c>
      <c r="G445" s="1">
        <f t="shared" ref="G445:O445" si="472">G446</f>
        <v>1.1839497587996362</v>
      </c>
      <c r="H445" s="1">
        <f t="shared" si="472"/>
        <v>1.1839500622651888</v>
      </c>
      <c r="I445" s="1">
        <f t="shared" si="472"/>
        <v>1.1839501761769895</v>
      </c>
      <c r="J445" s="1">
        <f t="shared" si="472"/>
        <v>1.1839513798849253</v>
      </c>
      <c r="K445" s="1">
        <f t="shared" si="472"/>
        <v>1.1839515315378502</v>
      </c>
      <c r="L445" s="1">
        <f t="shared" si="472"/>
        <v>1.1839480660928876</v>
      </c>
      <c r="M445" s="1">
        <f t="shared" si="472"/>
        <v>1.1839482230246536</v>
      </c>
      <c r="N445" s="1">
        <f t="shared" si="472"/>
        <v>1.1839476862921234</v>
      </c>
      <c r="O445" s="1">
        <f t="shared" si="472"/>
        <v>7.314933882966149</v>
      </c>
      <c r="P445" s="1">
        <f>P446</f>
        <v>10.119610035545897</v>
      </c>
      <c r="Q445" s="1">
        <f>Q446</f>
        <v>12.275206606742117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1.1839513002504973</v>
      </c>
      <c r="G446" s="1">
        <f>'[1]Electricity and CHPs_IN'!C$91</f>
        <v>1.1839497587996362</v>
      </c>
      <c r="H446" s="1">
        <f>'[1]Electricity and CHPs_IN'!D$91</f>
        <v>1.1839500622651888</v>
      </c>
      <c r="I446" s="1">
        <f>'[1]Electricity and CHPs_IN'!E$91</f>
        <v>1.1839501761769895</v>
      </c>
      <c r="J446" s="1">
        <f>'[1]Electricity and CHPs_IN'!F$91</f>
        <v>1.1839513798849253</v>
      </c>
      <c r="K446" s="1">
        <f>'[1]Electricity and CHPs_IN'!G$91</f>
        <v>1.1839515315378502</v>
      </c>
      <c r="L446" s="1">
        <f>'[1]Electricity and CHPs_IN'!H$91</f>
        <v>1.1839480660928876</v>
      </c>
      <c r="M446" s="1">
        <f>'[1]Electricity and CHPs_IN'!I$91</f>
        <v>1.1839482230246536</v>
      </c>
      <c r="N446" s="1">
        <f>'[1]Electricity and CHPs_IN'!J$91</f>
        <v>1.1839476862921234</v>
      </c>
      <c r="O446" s="1">
        <f>'[1]Electricity and CHPs_IN'!K$91</f>
        <v>7.314933882966149</v>
      </c>
      <c r="P446" s="1">
        <f>'[1]Electricity and CHPs_IN'!L$91</f>
        <v>10.119610035545897</v>
      </c>
      <c r="Q446" s="1">
        <f>'[1]Electricity and CHPs_IN'!M$91</f>
        <v>12.275206606742117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1.4500067544624962</v>
      </c>
      <c r="G447" s="1">
        <f t="shared" ref="G447:O447" si="473">G448</f>
        <v>3.8018632323602519</v>
      </c>
      <c r="H447" s="1">
        <f t="shared" si="473"/>
        <v>3.801567100238926</v>
      </c>
      <c r="I447" s="1">
        <f t="shared" si="473"/>
        <v>1.1502361676798758</v>
      </c>
      <c r="J447" s="1">
        <f t="shared" si="473"/>
        <v>0.85629473278176227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1.4500067544624962</v>
      </c>
      <c r="G448" s="1">
        <f>'[1]Electricity and CHPs_IN'!C$92</f>
        <v>3.8018632323602519</v>
      </c>
      <c r="H448" s="1">
        <f>'[1]Electricity and CHPs_IN'!D$92</f>
        <v>3.801567100238926</v>
      </c>
      <c r="I448" s="1">
        <f>'[1]Electricity and CHPs_IN'!E$92</f>
        <v>1.1502361676798758</v>
      </c>
      <c r="J448" s="1">
        <f>'[1]Electricity and CHPs_IN'!F$92</f>
        <v>0.85629473278176227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0.21541938956426623</v>
      </c>
      <c r="G449" s="1">
        <f t="shared" ref="G449:O449" si="474">G450</f>
        <v>0.21751316896819012</v>
      </c>
      <c r="H449" s="1">
        <f t="shared" si="474"/>
        <v>6.1601404008244778E-2</v>
      </c>
      <c r="I449" s="1">
        <f t="shared" si="474"/>
        <v>6.2058703345901987E-2</v>
      </c>
      <c r="J449" s="1">
        <f t="shared" si="474"/>
        <v>4.5245459167754076E-4</v>
      </c>
      <c r="K449" s="1">
        <f t="shared" si="474"/>
        <v>9.3354178223743761E-5</v>
      </c>
      <c r="L449" s="1">
        <f t="shared" si="474"/>
        <v>1.3838773879783613E-4</v>
      </c>
      <c r="M449" s="1">
        <f t="shared" si="474"/>
        <v>5.0792781730613772E-5</v>
      </c>
      <c r="N449" s="1">
        <f t="shared" si="474"/>
        <v>1.2284572667461926E-6</v>
      </c>
      <c r="O449" s="1">
        <f t="shared" si="474"/>
        <v>4.7241810453049402E-8</v>
      </c>
      <c r="P449" s="1">
        <f>P450</f>
        <v>1.0438470003826657E-6</v>
      </c>
      <c r="Q449" s="1">
        <f>Q450</f>
        <v>1.7946830958409278E-7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0.21541938956426623</v>
      </c>
      <c r="G450" s="1">
        <f>'[1]Electricity and CHPs_IN'!C$93</f>
        <v>0.21751316896819012</v>
      </c>
      <c r="H450" s="1">
        <f>'[1]Electricity and CHPs_IN'!D$93</f>
        <v>6.1601404008244778E-2</v>
      </c>
      <c r="I450" s="1">
        <f>'[1]Electricity and CHPs_IN'!E$93</f>
        <v>6.2058703345901987E-2</v>
      </c>
      <c r="J450" s="1">
        <f>'[1]Electricity and CHPs_IN'!F$93</f>
        <v>4.5245459167754076E-4</v>
      </c>
      <c r="K450" s="1">
        <f>'[1]Electricity and CHPs_IN'!G$93</f>
        <v>9.3354178223743761E-5</v>
      </c>
      <c r="L450" s="1">
        <f>'[1]Electricity and CHPs_IN'!H$93</f>
        <v>1.3838773879783613E-4</v>
      </c>
      <c r="M450" s="1">
        <f>'[1]Electricity and CHPs_IN'!I$93</f>
        <v>5.0792781730613772E-5</v>
      </c>
      <c r="N450" s="1">
        <f>'[1]Electricity and CHPs_IN'!J$93</f>
        <v>1.2284572667461926E-6</v>
      </c>
      <c r="O450" s="1">
        <f>'[1]Electricity and CHPs_IN'!K$93</f>
        <v>4.7241810453049402E-8</v>
      </c>
      <c r="P450" s="1">
        <f>'[1]Electricity and CHPs_IN'!L$93</f>
        <v>1.0438470003826657E-6</v>
      </c>
      <c r="Q450" s="1">
        <f>'[1]Electricity and CHPs_IN'!M$93</f>
        <v>1.7946830958409278E-7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0.21541938956426623</v>
      </c>
      <c r="G451" s="1">
        <f t="shared" ref="G451:O451" si="475">G452</f>
        <v>0.21751316896819012</v>
      </c>
      <c r="H451" s="1">
        <f t="shared" si="475"/>
        <v>6.1601404008244778E-2</v>
      </c>
      <c r="I451" s="1">
        <f t="shared" si="475"/>
        <v>6.2058703345901987E-2</v>
      </c>
      <c r="J451" s="1">
        <f t="shared" si="475"/>
        <v>4.5245459167754076E-4</v>
      </c>
      <c r="K451" s="1">
        <f t="shared" si="475"/>
        <v>9.3354178223743761E-5</v>
      </c>
      <c r="L451" s="1">
        <f t="shared" si="475"/>
        <v>1.3838773879783613E-4</v>
      </c>
      <c r="M451" s="1">
        <f t="shared" si="475"/>
        <v>5.0792781730613772E-5</v>
      </c>
      <c r="N451" s="1">
        <f t="shared" si="475"/>
        <v>1.2284572667461926E-6</v>
      </c>
      <c r="O451" s="1">
        <f t="shared" si="475"/>
        <v>4.7241810453049402E-8</v>
      </c>
      <c r="P451" s="1">
        <f>P452</f>
        <v>1.0438470003826657E-6</v>
      </c>
      <c r="Q451" s="1">
        <f>Q452</f>
        <v>1.7946830958409278E-7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0.21541938956426623</v>
      </c>
      <c r="G452" s="1">
        <f t="shared" ref="G452:K452" si="476">G450</f>
        <v>0.21751316896819012</v>
      </c>
      <c r="H452" s="1">
        <f t="shared" si="476"/>
        <v>6.1601404008244778E-2</v>
      </c>
      <c r="I452" s="1">
        <f t="shared" si="476"/>
        <v>6.2058703345901987E-2</v>
      </c>
      <c r="J452" s="1">
        <f t="shared" si="476"/>
        <v>4.5245459167754076E-4</v>
      </c>
      <c r="K452" s="1">
        <f t="shared" si="476"/>
        <v>9.3354178223743761E-5</v>
      </c>
      <c r="L452" s="1">
        <f t="shared" ref="L452:O452" si="477">L450</f>
        <v>1.3838773879783613E-4</v>
      </c>
      <c r="M452" s="1">
        <f t="shared" si="477"/>
        <v>5.0792781730613772E-5</v>
      </c>
      <c r="N452" s="1">
        <f t="shared" si="477"/>
        <v>1.2284572667461926E-6</v>
      </c>
      <c r="O452" s="1">
        <f t="shared" si="477"/>
        <v>4.7241810453049402E-8</v>
      </c>
      <c r="P452" s="1">
        <f>P450</f>
        <v>1.0438470003826657E-6</v>
      </c>
      <c r="Q452" s="1">
        <f>Q450</f>
        <v>1.7946830958409278E-7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2.4890577309467283</v>
      </c>
      <c r="G455" s="1">
        <f t="shared" ref="G455:O455" si="479">G456</f>
        <v>2.2463743201499056</v>
      </c>
      <c r="H455" s="1">
        <f t="shared" si="479"/>
        <v>1.9259998328777161</v>
      </c>
      <c r="I455" s="1">
        <f t="shared" si="479"/>
        <v>5.150522673763037</v>
      </c>
      <c r="J455" s="1">
        <f t="shared" si="479"/>
        <v>5.7877928450756109</v>
      </c>
      <c r="K455" s="1">
        <f t="shared" si="479"/>
        <v>4.4784840373640256</v>
      </c>
      <c r="L455" s="1">
        <f t="shared" si="479"/>
        <v>3.4653643332962099</v>
      </c>
      <c r="M455" s="1">
        <f t="shared" si="479"/>
        <v>2.6814361184598932</v>
      </c>
      <c r="N455" s="1">
        <f t="shared" si="479"/>
        <v>2.07484107271073</v>
      </c>
      <c r="O455" s="1">
        <f t="shared" si="479"/>
        <v>1.6054743182330742</v>
      </c>
      <c r="P455" s="1">
        <f>P456</f>
        <v>1.2422857523176292</v>
      </c>
      <c r="Q455" s="1">
        <f>Q456</f>
        <v>0.96127516150574632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2.4890577309467283</v>
      </c>
      <c r="G456" s="1">
        <f>'[1]Electricity and CHPs_IN'!C$94</f>
        <v>2.2463743201499056</v>
      </c>
      <c r="H456" s="1">
        <f>'[1]Electricity and CHPs_IN'!D$94</f>
        <v>1.9259998328777161</v>
      </c>
      <c r="I456" s="1">
        <f>'[1]Electricity and CHPs_IN'!E$94</f>
        <v>5.150522673763037</v>
      </c>
      <c r="J456" s="1">
        <f>'[1]Electricity and CHPs_IN'!F$94</f>
        <v>5.7877928450756109</v>
      </c>
      <c r="K456" s="1">
        <f>'[1]Electricity and CHPs_IN'!G$94</f>
        <v>4.4784840373640256</v>
      </c>
      <c r="L456" s="1">
        <f>'[1]Electricity and CHPs_IN'!H$94</f>
        <v>3.4653643332962099</v>
      </c>
      <c r="M456" s="1">
        <f>'[1]Electricity and CHPs_IN'!I$94</f>
        <v>2.6814361184598932</v>
      </c>
      <c r="N456" s="1">
        <f>'[1]Electricity and CHPs_IN'!J$94</f>
        <v>2.07484107271073</v>
      </c>
      <c r="O456" s="1">
        <f>'[1]Electricity and CHPs_IN'!K$94</f>
        <v>1.6054743182330742</v>
      </c>
      <c r="P456" s="1">
        <f>'[1]Electricity and CHPs_IN'!L$94</f>
        <v>1.2422857523176292</v>
      </c>
      <c r="Q456" s="1">
        <f>'[1]Electricity and CHPs_IN'!M$94</f>
        <v>0.96127516150574632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5.643922083972962E-5</v>
      </c>
      <c r="J457" s="1">
        <f t="shared" si="480"/>
        <v>9.1636977034191821E-5</v>
      </c>
      <c r="K457" s="1">
        <f t="shared" si="480"/>
        <v>9.2042697651699591E-5</v>
      </c>
      <c r="L457" s="1">
        <f t="shared" si="480"/>
        <v>9.2426714522436253E-5</v>
      </c>
      <c r="M457" s="1">
        <f t="shared" si="480"/>
        <v>9.421725884313037E-5</v>
      </c>
      <c r="N457" s="1">
        <f t="shared" si="480"/>
        <v>9.5011588533825802E-5</v>
      </c>
      <c r="O457" s="1">
        <f t="shared" si="480"/>
        <v>1.1276612383250497E-4</v>
      </c>
      <c r="P457" s="1">
        <f>P458</f>
        <v>1.1676321006470373E-4</v>
      </c>
      <c r="Q457" s="1">
        <f>Q458</f>
        <v>2.1206721657627555E-4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5.643922083972962E-5</v>
      </c>
      <c r="J458" s="1">
        <f>'[1]Electricity and CHPs_IN'!F$95</f>
        <v>9.1636977034191821E-5</v>
      </c>
      <c r="K458" s="1">
        <f>'[1]Electricity and CHPs_IN'!G$95</f>
        <v>9.2042697651699591E-5</v>
      </c>
      <c r="L458" s="1">
        <f>'[1]Electricity and CHPs_IN'!H$95</f>
        <v>9.2426714522436253E-5</v>
      </c>
      <c r="M458" s="1">
        <f>'[1]Electricity and CHPs_IN'!I$95</f>
        <v>9.421725884313037E-5</v>
      </c>
      <c r="N458" s="1">
        <f>'[1]Electricity and CHPs_IN'!J$95</f>
        <v>9.5011588533825802E-5</v>
      </c>
      <c r="O458" s="1">
        <f>'[1]Electricity and CHPs_IN'!K$95</f>
        <v>1.1276612383250497E-4</v>
      </c>
      <c r="P458" s="1">
        <f>'[1]Electricity and CHPs_IN'!L$95</f>
        <v>1.1676321006470373E-4</v>
      </c>
      <c r="Q458" s="1">
        <f>'[1]Electricity and CHPs_IN'!M$95</f>
        <v>2.1206721657627555E-4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2.1820048901298174E-4</v>
      </c>
      <c r="L459" s="1">
        <f t="shared" si="481"/>
        <v>2.1845387896295295E-4</v>
      </c>
      <c r="M459" s="1">
        <f t="shared" si="481"/>
        <v>2.1960960058185606E-4</v>
      </c>
      <c r="N459" s="1">
        <f t="shared" si="481"/>
        <v>2.2068061645064016E-4</v>
      </c>
      <c r="O459" s="1">
        <f t="shared" si="481"/>
        <v>2.5508803200323578E-4</v>
      </c>
      <c r="P459" s="1">
        <f>P460</f>
        <v>2.5997926315237166E-4</v>
      </c>
      <c r="Q459" s="1">
        <f>Q460</f>
        <v>3.8041183791254993E-4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2.1820048901298174E-4</v>
      </c>
      <c r="L460" s="1">
        <f>'[1]Electricity and CHPs_IN'!H$96</f>
        <v>2.1845387896295295E-4</v>
      </c>
      <c r="M460" s="1">
        <f>'[1]Electricity and CHPs_IN'!I$96</f>
        <v>2.1960960058185606E-4</v>
      </c>
      <c r="N460" s="1">
        <f>'[1]Electricity and CHPs_IN'!J$96</f>
        <v>2.2068061645064016E-4</v>
      </c>
      <c r="O460" s="1">
        <f>'[1]Electricity and CHPs_IN'!K$96</f>
        <v>2.5508803200323578E-4</v>
      </c>
      <c r="P460" s="1">
        <f>'[1]Electricity and CHPs_IN'!L$96</f>
        <v>2.5997926315237166E-4</v>
      </c>
      <c r="Q460" s="1">
        <f>'[1]Electricity and CHPs_IN'!M$96</f>
        <v>3.8041183791254993E-4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1.2476334960937203</v>
      </c>
      <c r="H461" s="1">
        <f>H462</f>
        <v>1.2854382980081556</v>
      </c>
      <c r="I461" s="1">
        <f t="shared" ref="I461" si="483">I462</f>
        <v>1.4726023367126591</v>
      </c>
      <c r="J461" s="1">
        <f t="shared" ref="J461" si="484">J462</f>
        <v>1.5756187945043894</v>
      </c>
      <c r="K461" s="1">
        <f t="shared" ref="K461:O461" si="485">K462</f>
        <v>1.6559912195207604</v>
      </c>
      <c r="L461" s="1">
        <f t="shared" si="485"/>
        <v>1.7404633211037777</v>
      </c>
      <c r="M461" s="1">
        <f t="shared" si="485"/>
        <v>1.8293943963081585</v>
      </c>
      <c r="N461" s="1">
        <f t="shared" si="485"/>
        <v>1.922712537016847</v>
      </c>
      <c r="O461" s="1">
        <f t="shared" si="485"/>
        <v>2.0814768903529379</v>
      </c>
      <c r="P461" s="1">
        <f>P462</f>
        <v>2.1876553612294902</v>
      </c>
      <c r="Q461" s="1">
        <f>Q462</f>
        <v>2.2996208635758668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1.2476334960937203</v>
      </c>
      <c r="H462" s="1">
        <f>'[1]Electricity and CHPs_IN'!D$97</f>
        <v>1.2854382980081556</v>
      </c>
      <c r="I462" s="1">
        <f>'[1]Electricity and CHPs_IN'!E$97</f>
        <v>1.4726023367126591</v>
      </c>
      <c r="J462" s="1">
        <f>'[1]Electricity and CHPs_IN'!F$97</f>
        <v>1.5756187945043894</v>
      </c>
      <c r="K462" s="1">
        <f>'[1]Electricity and CHPs_IN'!G$97</f>
        <v>1.6559912195207604</v>
      </c>
      <c r="L462" s="1">
        <f>'[1]Electricity and CHPs_IN'!H$97</f>
        <v>1.7404633211037777</v>
      </c>
      <c r="M462" s="1">
        <f>'[1]Electricity and CHPs_IN'!I$97</f>
        <v>1.8293943963081585</v>
      </c>
      <c r="N462" s="1">
        <f>'[1]Electricity and CHPs_IN'!J$97</f>
        <v>1.922712537016847</v>
      </c>
      <c r="O462" s="1">
        <f>'[1]Electricity and CHPs_IN'!K$97</f>
        <v>2.0814768903529379</v>
      </c>
      <c r="P462" s="1">
        <f>'[1]Electricity and CHPs_IN'!L$97</f>
        <v>2.1876553612294902</v>
      </c>
      <c r="Q462" s="1">
        <f>'[1]Electricity and CHPs_IN'!M$97</f>
        <v>2.2996208635758668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7.8950957714842049</v>
      </c>
      <c r="G463" s="1">
        <f t="shared" ref="G463:K463" si="486">SUM(G464,G470,G503,G512,G518)</f>
        <v>8.4815553562154165</v>
      </c>
      <c r="H463" s="1">
        <f t="shared" si="486"/>
        <v>11.714205042656364</v>
      </c>
      <c r="I463" s="1">
        <f t="shared" si="486"/>
        <v>13.583777984404707</v>
      </c>
      <c r="J463" s="1">
        <f t="shared" si="486"/>
        <v>14.32279965794163</v>
      </c>
      <c r="K463" s="1">
        <f t="shared" si="486"/>
        <v>18.093721343839327</v>
      </c>
      <c r="L463" s="1">
        <f t="shared" ref="L463:O463" si="487">SUM(L464,L470,L503,L512,L518)</f>
        <v>24.093503783405016</v>
      </c>
      <c r="M463" s="1">
        <f t="shared" si="487"/>
        <v>25.390232537710581</v>
      </c>
      <c r="N463" s="1">
        <f t="shared" si="487"/>
        <v>26.329170656755217</v>
      </c>
      <c r="O463" s="1">
        <f t="shared" si="487"/>
        <v>26.912570563218456</v>
      </c>
      <c r="P463" s="1">
        <f>SUM(P464,P470,P503,P512,P518)</f>
        <v>28.854601593373985</v>
      </c>
      <c r="Q463" s="1">
        <f>SUM(Q464,Q470,Q503,Q512,Q518)</f>
        <v>29.160029302368706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0.27288052256125278</v>
      </c>
      <c r="G464" s="1">
        <f t="shared" ref="G464:O464" si="488">+G465</f>
        <v>0.64214216123828927</v>
      </c>
      <c r="H464" s="1">
        <f t="shared" si="488"/>
        <v>3.0618724316279371E-2</v>
      </c>
      <c r="I464" s="1">
        <f t="shared" si="488"/>
        <v>0.57481232984899455</v>
      </c>
      <c r="J464" s="1">
        <f t="shared" si="488"/>
        <v>0.54124851219508141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8.7920124250107767E-3</v>
      </c>
      <c r="O464" s="1">
        <f t="shared" si="488"/>
        <v>8.76849319253677E-3</v>
      </c>
      <c r="P464" s="1">
        <f>+P465</f>
        <v>0.44667534581600921</v>
      </c>
      <c r="Q464" s="1">
        <f>+Q465</f>
        <v>0.44663371532643925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0.27288052256125278</v>
      </c>
      <c r="G465" s="1">
        <f>'[1]Electricity and CHPs_IN'!C$41-G301</f>
        <v>0.64214216123828927</v>
      </c>
      <c r="H465" s="1">
        <f>'[1]Electricity and CHPs_IN'!D$41-H301</f>
        <v>3.0618724316279371E-2</v>
      </c>
      <c r="I465" s="1">
        <f>'[1]Electricity and CHPs_IN'!E$41-I301</f>
        <v>0.57481232984899455</v>
      </c>
      <c r="J465" s="1">
        <f>'[1]Electricity and CHPs_IN'!F$41-J301</f>
        <v>0.54124851219508141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8.7920124250107767E-3</v>
      </c>
      <c r="O465" s="1">
        <f>'[1]Electricity and CHPs_IN'!K$41-O301</f>
        <v>8.76849319253677E-3</v>
      </c>
      <c r="P465" s="1">
        <f>'[1]Electricity and CHPs_IN'!L$41-P301</f>
        <v>0.44667534581600921</v>
      </c>
      <c r="Q465" s="1">
        <f>'[1]Electricity and CHPs_IN'!M$41-Q301</f>
        <v>0.44663371532643925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0.27288052256125278</v>
      </c>
      <c r="G466" s="1">
        <f t="shared" ref="G466:O466" si="489">G467</f>
        <v>0.64214216123828927</v>
      </c>
      <c r="H466" s="1">
        <f t="shared" si="489"/>
        <v>3.0618724316279371E-2</v>
      </c>
      <c r="I466" s="1">
        <f t="shared" si="489"/>
        <v>0.57481232984899455</v>
      </c>
      <c r="J466" s="1">
        <f t="shared" si="489"/>
        <v>0.54124851219508141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8.7920124250107767E-3</v>
      </c>
      <c r="O466" s="1">
        <f t="shared" si="489"/>
        <v>8.76849319253677E-3</v>
      </c>
      <c r="P466" s="1">
        <f>P467</f>
        <v>0.44667534581600921</v>
      </c>
      <c r="Q466" s="1">
        <f>Q467</f>
        <v>0.44663371532643925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0.27288052256125278</v>
      </c>
      <c r="G467" s="1">
        <f t="shared" ref="G467:K467" si="490">G465-G469</f>
        <v>0.64214216123828927</v>
      </c>
      <c r="H467" s="1">
        <f t="shared" si="490"/>
        <v>3.0618724316279371E-2</v>
      </c>
      <c r="I467" s="1">
        <f t="shared" si="490"/>
        <v>0.57481232984899455</v>
      </c>
      <c r="J467" s="1">
        <f t="shared" si="490"/>
        <v>0.54124851219508141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8.7920124250107767E-3</v>
      </c>
      <c r="O467" s="1">
        <f t="shared" si="491"/>
        <v>8.76849319253677E-3</v>
      </c>
      <c r="P467" s="1">
        <f>P465-P469</f>
        <v>0.44667534581600921</v>
      </c>
      <c r="Q467" s="1">
        <f>Q465-Q469</f>
        <v>0.44663371532643925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3.612797046650301</v>
      </c>
      <c r="G470" s="1">
        <f t="shared" ref="G470:K470" si="495">SUM(G471:G480)</f>
        <v>3.2910813143545261</v>
      </c>
      <c r="H470" s="1">
        <f t="shared" si="495"/>
        <v>3.4886748155486531</v>
      </c>
      <c r="I470" s="1">
        <f t="shared" si="495"/>
        <v>4.7471785241676905</v>
      </c>
      <c r="J470" s="1">
        <f t="shared" si="495"/>
        <v>4.6504423528601304</v>
      </c>
      <c r="K470" s="1">
        <f t="shared" si="495"/>
        <v>5.0395216708126398</v>
      </c>
      <c r="L470" s="1">
        <f t="shared" ref="L470:O470" si="496">SUM(L471:L480)</f>
        <v>3.4271023908498455</v>
      </c>
      <c r="M470" s="1">
        <f t="shared" si="496"/>
        <v>4.4838524026648479</v>
      </c>
      <c r="N470" s="1">
        <f t="shared" si="496"/>
        <v>5.7296714481760711</v>
      </c>
      <c r="O470" s="1">
        <f t="shared" si="496"/>
        <v>6.3584738034024646</v>
      </c>
      <c r="P470" s="1">
        <f>SUM(P471:P480)</f>
        <v>7.9033071699175448</v>
      </c>
      <c r="Q470" s="1">
        <f>SUM(Q471:Q480)</f>
        <v>8.1617991017723703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1.0245533608196868</v>
      </c>
      <c r="G471" s="1">
        <f>'[1]Electricity and CHPs_IN'!C$39-G316</f>
        <v>0.42406476382302538</v>
      </c>
      <c r="H471" s="1">
        <f>'[1]Electricity and CHPs_IN'!D$39-H316</f>
        <v>7.5429430092589081E-2</v>
      </c>
      <c r="I471" s="1">
        <f>'[1]Electricity and CHPs_IN'!E$39-I316</f>
        <v>0.45193193121117292</v>
      </c>
      <c r="J471" s="1">
        <f>'[1]Electricity and CHPs_IN'!F$39-J316</f>
        <v>0.29515678366279496</v>
      </c>
      <c r="K471" s="1">
        <f>'[1]Electricity and CHPs_IN'!G$39-K316</f>
        <v>0.98655240893947493</v>
      </c>
      <c r="L471" s="1">
        <f>'[1]Electricity and CHPs_IN'!H$39-L316</f>
        <v>0.92364415156885082</v>
      </c>
      <c r="M471" s="1">
        <f>'[1]Electricity and CHPs_IN'!I$39-M316</f>
        <v>1.0208073011338943</v>
      </c>
      <c r="N471" s="1">
        <f>'[1]Electricity and CHPs_IN'!J$39-N316</f>
        <v>0.75048965902340337</v>
      </c>
      <c r="O471" s="1">
        <f>'[1]Electricity and CHPs_IN'!K$39-O316</f>
        <v>0.71323109555099529</v>
      </c>
      <c r="P471" s="1">
        <f>'[1]Electricity and CHPs_IN'!L$39-P316</f>
        <v>1.0214338193405998</v>
      </c>
      <c r="Q471" s="1">
        <f>'[1]Electricity and CHPs_IN'!M$39-Q316</f>
        <v>1.0207818924913994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1.9276917404848996E-3</v>
      </c>
      <c r="L472" s="6">
        <f>'[1]Electricity and CHPs_IN'!H$40-L317</f>
        <v>0.35969727787963701</v>
      </c>
      <c r="M472" s="6">
        <f>'[1]Electricity and CHPs_IN'!I$40-M317</f>
        <v>0.3978377702184227</v>
      </c>
      <c r="N472" s="6">
        <f>'[1]Electricity and CHPs_IN'!J$40-N317</f>
        <v>0.29263203726881243</v>
      </c>
      <c r="O472" s="6">
        <f>'[1]Electricity and CHPs_IN'!K$40-O317</f>
        <v>0.27844695894814003</v>
      </c>
      <c r="P472" s="6">
        <f>'[1]Electricity and CHPs_IN'!L$40-P317</f>
        <v>0.39958024820982047</v>
      </c>
      <c r="Q472" s="6">
        <f>'[1]Electricity and CHPs_IN'!M$40-Q317</f>
        <v>0.39898444342461192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4.250230855983423E-2</v>
      </c>
      <c r="G474" s="1">
        <f>'[1]Electricity and CHPs_IN'!C$48-G319</f>
        <v>5.683861383127189E-3</v>
      </c>
      <c r="H474" s="1">
        <f>'[1]Electricity and CHPs_IN'!D$48-H319</f>
        <v>1.8596548740901157E-2</v>
      </c>
      <c r="I474" s="1">
        <f>'[1]Electricity and CHPs_IN'!E$48-I319</f>
        <v>1.3685465870537856E-2</v>
      </c>
      <c r="J474" s="1">
        <f>'[1]Electricity and CHPs_IN'!F$48-J319</f>
        <v>1.4203087896949927E-2</v>
      </c>
      <c r="K474" s="1">
        <f>'[1]Electricity and CHPs_IN'!G$48-K319</f>
        <v>6.4537273994951889E-3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4.6572203038828565E-3</v>
      </c>
      <c r="O474" s="1">
        <f>'[1]Electricity and CHPs_IN'!K$48-O319</f>
        <v>7.8492547172333525E-3</v>
      </c>
      <c r="P474" s="1">
        <f>'[1]Electricity and CHPs_IN'!L$48-P319</f>
        <v>1.048852768703111E-2</v>
      </c>
      <c r="Q474" s="1">
        <f>'[1]Electricity and CHPs_IN'!M$48-Q319</f>
        <v>1.2498050716047747E-2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7.2534024469357278E-2</v>
      </c>
      <c r="G476" s="1">
        <f>'[1]Electricity and CHPs_IN'!C$51-G321</f>
        <v>0.12242676591473381</v>
      </c>
      <c r="H476" s="1">
        <f>'[1]Electricity and CHPs_IN'!D$51-H321</f>
        <v>0.49276696942394232</v>
      </c>
      <c r="I476" s="1">
        <f>'[1]Electricity and CHPs_IN'!E$51-I321</f>
        <v>0.47821840738014898</v>
      </c>
      <c r="J476" s="1">
        <f>'[1]Electricity and CHPs_IN'!F$51-J321</f>
        <v>0.47563127542845973</v>
      </c>
      <c r="K476" s="1">
        <f>'[1]Electricity and CHPs_IN'!G$51-K321</f>
        <v>0.239414011051787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2.9546975480182697E-3</v>
      </c>
      <c r="O476" s="1">
        <f>'[1]Electricity and CHPs_IN'!K$51-O321</f>
        <v>1.195619392547651E-2</v>
      </c>
      <c r="P476" s="1">
        <f>'[1]Electricity and CHPs_IN'!L$51-P321</f>
        <v>7.6888279676153651E-3</v>
      </c>
      <c r="Q476" s="1">
        <f>'[1]Electricity and CHPs_IN'!M$51-Q321</f>
        <v>1.2191924721406816E-2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1.580693795475073</v>
      </c>
      <c r="G478" s="1">
        <f>'[1]Electricity and CHPs_IN'!C$54-G323</f>
        <v>1.7910839336998559</v>
      </c>
      <c r="H478" s="1">
        <f>'[1]Electricity and CHPs_IN'!D$54-H323</f>
        <v>1.7425328804402491</v>
      </c>
      <c r="I478" s="1">
        <f>'[1]Electricity and CHPs_IN'!E$54-I323</f>
        <v>1.6527033971837437</v>
      </c>
      <c r="J478" s="1">
        <f>'[1]Electricity and CHPs_IN'!F$54-J323</f>
        <v>1.5353285686371143</v>
      </c>
      <c r="K478" s="1">
        <f>'[1]Electricity and CHPs_IN'!G$54-K323</f>
        <v>2.1702620447724814</v>
      </c>
      <c r="L478" s="1">
        <f>'[1]Electricity and CHPs_IN'!H$54-L323</f>
        <v>2.1437609614013575</v>
      </c>
      <c r="M478" s="1">
        <f>'[1]Electricity and CHPs_IN'!I$54-M323</f>
        <v>3.0652073313125308</v>
      </c>
      <c r="N478" s="1">
        <f>'[1]Electricity and CHPs_IN'!J$54-N323</f>
        <v>4.6764932911796828</v>
      </c>
      <c r="O478" s="1">
        <f>'[1]Electricity and CHPs_IN'!K$54-O323</f>
        <v>5.3439876876764023</v>
      </c>
      <c r="P478" s="1">
        <f>'[1]Electricity and CHPs_IN'!L$54-P323</f>
        <v>6.4619517927581214</v>
      </c>
      <c r="Q478" s="1">
        <f>'[1]Electricity and CHPs_IN'!M$54-Q323</f>
        <v>6.7131211151694306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0.89251355732634963</v>
      </c>
      <c r="G479" s="1">
        <f>'[1]Electricity and CHPs_IN'!C$55-G324</f>
        <v>0.94782198953378372</v>
      </c>
      <c r="H479" s="1">
        <f>'[1]Electricity and CHPs_IN'!D$55-H324</f>
        <v>1.1593489868509712</v>
      </c>
      <c r="I479" s="1">
        <f>'[1]Electricity and CHPs_IN'!E$55-I324</f>
        <v>2.1506393225220872</v>
      </c>
      <c r="J479" s="1">
        <f>'[1]Electricity and CHPs_IN'!F$55-J324</f>
        <v>2.3301226372348118</v>
      </c>
      <c r="K479" s="1">
        <f>'[1]Electricity and CHPs_IN'!G$55-K324</f>
        <v>1.6349117869089169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2.2294913561477824E-3</v>
      </c>
      <c r="O479" s="1">
        <f>'[1]Electricity and CHPs_IN'!K$55-O324</f>
        <v>2.6215984489167837E-3</v>
      </c>
      <c r="P479" s="1">
        <f>'[1]Electricity and CHPs_IN'!L$55-P324</f>
        <v>1.8561455329755908E-3</v>
      </c>
      <c r="Q479" s="1">
        <f>'[1]Electricity and CHPs_IN'!M$55-Q324</f>
        <v>3.5722759071077181E-3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2.1505149612387046E-4</v>
      </c>
      <c r="O480" s="1">
        <f>'[1]Electricity and CHPs_IN'!K$58-O325</f>
        <v>3.8101413530125506E-4</v>
      </c>
      <c r="P480" s="1">
        <f>'[1]Electricity and CHPs_IN'!L$58-P325</f>
        <v>3.0780842138119092E-4</v>
      </c>
      <c r="Q480" s="1">
        <f>'[1]Electricity and CHPs_IN'!M$58-Q325</f>
        <v>6.4939934236569064E-4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1.9789255146844411</v>
      </c>
      <c r="G481" s="1">
        <f t="shared" ref="G481:K481" si="497">SUM(G482:G491)</f>
        <v>1.4335728756284749</v>
      </c>
      <c r="H481" s="1">
        <f t="shared" si="497"/>
        <v>1.5928591683539794</v>
      </c>
      <c r="I481" s="1">
        <f t="shared" si="497"/>
        <v>3.0421995047565766</v>
      </c>
      <c r="J481" s="1">
        <f t="shared" si="497"/>
        <v>3.0596005451935127</v>
      </c>
      <c r="K481" s="1">
        <f t="shared" si="497"/>
        <v>2.6542102884215275</v>
      </c>
      <c r="L481" s="1">
        <f t="shared" ref="L481:O481" si="498">SUM(L482:L491)</f>
        <v>0.95484650556204298</v>
      </c>
      <c r="M481" s="1">
        <f t="shared" si="498"/>
        <v>0.6033442060523595</v>
      </c>
      <c r="N481" s="1">
        <f t="shared" si="498"/>
        <v>5.5101476598285681E-2</v>
      </c>
      <c r="O481" s="1">
        <f t="shared" si="498"/>
        <v>1.1088882624083132E-2</v>
      </c>
      <c r="P481" s="1">
        <f>SUM(P482:P491)</f>
        <v>9.5308317556257981E-3</v>
      </c>
      <c r="Q481" s="1">
        <f>SUM(Q482:Q491)</f>
        <v>1.0197227456712981E-2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0.99774201222757652</v>
      </c>
      <c r="G482" s="1">
        <f t="shared" ref="G482:K482" si="500">G471-G493</f>
        <v>0.40528586967342312</v>
      </c>
      <c r="H482" s="1">
        <f t="shared" si="500"/>
        <v>6.8807957057189076E-2</v>
      </c>
      <c r="I482" s="1">
        <f t="shared" si="500"/>
        <v>0.44429734959748657</v>
      </c>
      <c r="J482" s="1">
        <f t="shared" si="500"/>
        <v>0.28989690867343271</v>
      </c>
      <c r="K482" s="1">
        <f t="shared" si="500"/>
        <v>0.91261088055945305</v>
      </c>
      <c r="L482" s="1">
        <f t="shared" ref="L482:O482" si="501">L471-L493</f>
        <v>0.68722038443607758</v>
      </c>
      <c r="M482" s="1">
        <f t="shared" si="501"/>
        <v>0.43414535677199317</v>
      </c>
      <c r="N482" s="1">
        <f t="shared" si="501"/>
        <v>3.9265045623306905E-2</v>
      </c>
      <c r="O482" s="1">
        <f t="shared" si="501"/>
        <v>7.7960021135929924E-3</v>
      </c>
      <c r="P482" s="1">
        <f t="shared" ref="P482:Q488" si="502">P471-P493</f>
        <v>6.7541385253837571E-3</v>
      </c>
      <c r="Q482" s="1">
        <f t="shared" si="502"/>
        <v>7.1852718393530246E-3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1.7832123674222742E-3</v>
      </c>
      <c r="L483" s="1">
        <f t="shared" ref="L483:O483" si="504">L472-L494</f>
        <v>0.26762612112596534</v>
      </c>
      <c r="M483" s="1">
        <f t="shared" si="504"/>
        <v>0.16919884928036635</v>
      </c>
      <c r="N483" s="1">
        <f t="shared" si="504"/>
        <v>1.5310284633572591E-2</v>
      </c>
      <c r="O483" s="1">
        <f t="shared" si="504"/>
        <v>3.0435760499285536E-3</v>
      </c>
      <c r="P483" s="1">
        <f t="shared" si="502"/>
        <v>2.642188164631798E-3</v>
      </c>
      <c r="Q483" s="1">
        <f t="shared" si="502"/>
        <v>2.8084468452725386E-3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4.1390073458818642E-2</v>
      </c>
      <c r="G485" s="1">
        <f t="shared" ref="G485:K485" si="507">G474-G496</f>
        <v>5.4321624909284931E-3</v>
      </c>
      <c r="H485" s="1">
        <f t="shared" si="507"/>
        <v>1.6964075237015076E-2</v>
      </c>
      <c r="I485" s="1">
        <f t="shared" si="507"/>
        <v>1.3454274403650516E-2</v>
      </c>
      <c r="J485" s="1">
        <f t="shared" si="507"/>
        <v>1.394998015579013E-2</v>
      </c>
      <c r="K485" s="1">
        <f t="shared" si="507"/>
        <v>5.9700242902202567E-3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2.4366220841431918E-4</v>
      </c>
      <c r="O485" s="1">
        <f t="shared" si="508"/>
        <v>8.5796604701325434E-5</v>
      </c>
      <c r="P485" s="1">
        <f t="shared" si="502"/>
        <v>6.9354438421927872E-5</v>
      </c>
      <c r="Q485" s="1">
        <f t="shared" si="502"/>
        <v>8.7973633268166943E-5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7.0635894914366879E-2</v>
      </c>
      <c r="G487" s="1">
        <f t="shared" ref="G487:K487" si="511">G476-G498</f>
        <v>0.11700533156243195</v>
      </c>
      <c r="H487" s="1">
        <f t="shared" si="511"/>
        <v>0.44951007093258033</v>
      </c>
      <c r="I487" s="1">
        <f t="shared" si="511"/>
        <v>0.47013976276982855</v>
      </c>
      <c r="J487" s="1">
        <f t="shared" si="511"/>
        <v>0.46715523425895439</v>
      </c>
      <c r="K487" s="1">
        <f t="shared" si="511"/>
        <v>0.22147007038289684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1.545875184702475E-4</v>
      </c>
      <c r="O487" s="1">
        <f t="shared" si="512"/>
        <v>1.3068767429655348E-4</v>
      </c>
      <c r="P487" s="1">
        <f t="shared" si="502"/>
        <v>5.0841677853043048E-5</v>
      </c>
      <c r="Q487" s="1">
        <f t="shared" si="502"/>
        <v>8.5818815961190634E-5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0.86915753408367891</v>
      </c>
      <c r="G490" s="1">
        <f t="shared" ref="G490:K490" si="515">G479-G501</f>
        <v>0.9058495119016915</v>
      </c>
      <c r="H490" s="1">
        <f t="shared" si="515"/>
        <v>1.057577065127195</v>
      </c>
      <c r="I490" s="1">
        <f t="shared" si="515"/>
        <v>2.1143081179856109</v>
      </c>
      <c r="J490" s="1">
        <f t="shared" si="515"/>
        <v>2.2885984221053355</v>
      </c>
      <c r="K490" s="1">
        <f t="shared" si="515"/>
        <v>1.5123761008215351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1.1664528453306884E-4</v>
      </c>
      <c r="O490" s="1">
        <f t="shared" si="516"/>
        <v>2.865549073257723E-5</v>
      </c>
      <c r="P490" s="1">
        <f>P479-P501</f>
        <v>1.2273594055346943E-5</v>
      </c>
      <c r="Q490" s="1">
        <f>Q479-Q501</f>
        <v>2.5145208458875017E-5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1.1251329988546679E-5</v>
      </c>
      <c r="O491" s="1">
        <f t="shared" si="518"/>
        <v>4.1646908311291416E-6</v>
      </c>
      <c r="P491" s="1">
        <f>P480-P502</f>
        <v>2.0353552799244612E-6</v>
      </c>
      <c r="Q491" s="1">
        <f>Q480-Q502</f>
        <v>4.5711143991848755E-6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1.6338715319658599</v>
      </c>
      <c r="G492" s="1">
        <f t="shared" ref="G492:K492" si="519">SUM(G493:G502)</f>
        <v>1.857508438726051</v>
      </c>
      <c r="H492" s="1">
        <f t="shared" si="519"/>
        <v>1.8958156471946734</v>
      </c>
      <c r="I492" s="1">
        <f t="shared" si="519"/>
        <v>1.7049790194111141</v>
      </c>
      <c r="J492" s="1">
        <f t="shared" si="519"/>
        <v>1.5908418076666182</v>
      </c>
      <c r="K492" s="1">
        <f t="shared" si="519"/>
        <v>2.3853113823911132</v>
      </c>
      <c r="L492" s="1">
        <f t="shared" ref="L492:O492" si="520">SUM(L493:L502)</f>
        <v>2.4722558852878027</v>
      </c>
      <c r="M492" s="1">
        <f t="shared" si="520"/>
        <v>3.8805081966124884</v>
      </c>
      <c r="N492" s="1">
        <f t="shared" si="520"/>
        <v>5.6745699715777853</v>
      </c>
      <c r="O492" s="1">
        <f t="shared" si="520"/>
        <v>6.3473849207783823</v>
      </c>
      <c r="P492" s="1">
        <f>SUM(P493:P502)</f>
        <v>7.8937763381619188</v>
      </c>
      <c r="Q492" s="1">
        <f>SUM(Q493:Q502)</f>
        <v>8.1516018743156557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2.681134859211028E-2</v>
      </c>
      <c r="G493" s="1">
        <f t="shared" ref="G493:K493" si="522">IFERROR(G348/G316,0)*G471</f>
        <v>1.8778894149602255E-2</v>
      </c>
      <c r="H493" s="1">
        <f t="shared" si="522"/>
        <v>6.6214730354000042E-3</v>
      </c>
      <c r="I493" s="1">
        <f t="shared" si="522"/>
        <v>7.6345816136863557E-3</v>
      </c>
      <c r="J493" s="1">
        <f t="shared" si="522"/>
        <v>5.2598749893622539E-3</v>
      </c>
      <c r="K493" s="1">
        <f t="shared" si="522"/>
        <v>7.3941528380021937E-2</v>
      </c>
      <c r="L493" s="1">
        <f t="shared" ref="L493:O493" si="523">IFERROR(L348/L316,0)*L471</f>
        <v>0.2364237671327733</v>
      </c>
      <c r="M493" s="1">
        <f t="shared" si="523"/>
        <v>0.58666194436190111</v>
      </c>
      <c r="N493" s="1">
        <f t="shared" si="523"/>
        <v>0.71122461340009646</v>
      </c>
      <c r="O493" s="1">
        <f t="shared" si="523"/>
        <v>0.70543509343740229</v>
      </c>
      <c r="P493" s="1">
        <f t="shared" ref="P493:Q499" si="524">IFERROR(P348/P316,0)*P471</f>
        <v>1.0146796808152161</v>
      </c>
      <c r="Q493" s="1">
        <f t="shared" si="524"/>
        <v>1.0135966206520464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1.4447937306262537E-4</v>
      </c>
      <c r="L494" s="1">
        <f t="shared" ref="L494:O494" si="526">IFERROR(L349/L317,0)*L472</f>
        <v>9.2071156753671682E-2</v>
      </c>
      <c r="M494" s="1">
        <f t="shared" si="526"/>
        <v>0.22863892093805635</v>
      </c>
      <c r="N494" s="1">
        <f t="shared" si="526"/>
        <v>0.27732175263523984</v>
      </c>
      <c r="O494" s="1">
        <f t="shared" si="526"/>
        <v>0.27540338289821148</v>
      </c>
      <c r="P494" s="1">
        <f t="shared" si="524"/>
        <v>0.39693806004518867</v>
      </c>
      <c r="Q494" s="1">
        <f t="shared" si="524"/>
        <v>0.39617599657933938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1.1122351010155864E-3</v>
      </c>
      <c r="G496" s="1">
        <f t="shared" ref="G496:K496" si="529">IFERROR(G351/G319,0)*G474</f>
        <v>2.5169889219869596E-4</v>
      </c>
      <c r="H496" s="1">
        <f t="shared" si="529"/>
        <v>1.6324735038860795E-3</v>
      </c>
      <c r="I496" s="1">
        <f t="shared" si="529"/>
        <v>2.3119146688734053E-4</v>
      </c>
      <c r="J496" s="1">
        <f t="shared" si="529"/>
        <v>2.5310774115979687E-4</v>
      </c>
      <c r="K496" s="1">
        <f t="shared" si="529"/>
        <v>4.8370310927493262E-4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4.4135580954685373E-3</v>
      </c>
      <c r="O496" s="1">
        <f t="shared" si="530"/>
        <v>7.7634581125320271E-3</v>
      </c>
      <c r="P496" s="1">
        <f t="shared" si="524"/>
        <v>1.0419173248609182E-2</v>
      </c>
      <c r="Q496" s="1">
        <f t="shared" si="524"/>
        <v>1.241007708277958E-2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1.8981295549903954E-3</v>
      </c>
      <c r="G498" s="1">
        <f t="shared" ref="G498:K498" si="533">IFERROR(G353/G321,0)*G476</f>
        <v>5.4214343523018597E-3</v>
      </c>
      <c r="H498" s="1">
        <f t="shared" si="533"/>
        <v>4.3256898491362022E-2</v>
      </c>
      <c r="I498" s="1">
        <f t="shared" si="533"/>
        <v>8.0786446103204203E-3</v>
      </c>
      <c r="J498" s="1">
        <f t="shared" si="533"/>
        <v>8.4760411695053526E-3</v>
      </c>
      <c r="K498" s="1">
        <f t="shared" si="533"/>
        <v>1.7943940668890161E-2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2.8001100295480222E-3</v>
      </c>
      <c r="O498" s="1">
        <f t="shared" si="534"/>
        <v>1.1825506251179957E-2</v>
      </c>
      <c r="P498" s="1">
        <f t="shared" si="524"/>
        <v>7.637986289762322E-3</v>
      </c>
      <c r="Q498" s="1">
        <f t="shared" si="524"/>
        <v>1.2106105905445625E-2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1.580693795475073</v>
      </c>
      <c r="G500" s="1">
        <f t="shared" ref="G500:K500" si="537">G478</f>
        <v>1.7910839336998559</v>
      </c>
      <c r="H500" s="1">
        <f t="shared" si="537"/>
        <v>1.7425328804402491</v>
      </c>
      <c r="I500" s="1">
        <f t="shared" si="537"/>
        <v>1.6527033971837437</v>
      </c>
      <c r="J500" s="1">
        <f t="shared" si="537"/>
        <v>1.5353285686371143</v>
      </c>
      <c r="K500" s="1">
        <f t="shared" si="537"/>
        <v>2.1702620447724814</v>
      </c>
      <c r="L500" s="1">
        <f t="shared" ref="L500:O500" si="538">L478</f>
        <v>2.1437609614013575</v>
      </c>
      <c r="M500" s="1">
        <f t="shared" si="538"/>
        <v>3.0652073313125308</v>
      </c>
      <c r="N500" s="1">
        <f t="shared" si="538"/>
        <v>4.6764932911796828</v>
      </c>
      <c r="O500" s="1">
        <f t="shared" si="538"/>
        <v>5.3439876876764023</v>
      </c>
      <c r="P500" s="1">
        <f>P478</f>
        <v>6.4619517927581214</v>
      </c>
      <c r="Q500" s="1">
        <f>Q478</f>
        <v>6.7131211151694306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2.3356023242670672E-2</v>
      </c>
      <c r="G501" s="1">
        <f t="shared" ref="G501:K501" si="539">IFERROR(G356/G324,0)*G479</f>
        <v>4.1972477632092171E-2</v>
      </c>
      <c r="H501" s="1">
        <f t="shared" si="539"/>
        <v>0.10177192172377617</v>
      </c>
      <c r="I501" s="1">
        <f t="shared" si="539"/>
        <v>3.6331204536476418E-2</v>
      </c>
      <c r="J501" s="1">
        <f t="shared" si="539"/>
        <v>4.1524215129476481E-2</v>
      </c>
      <c r="K501" s="1">
        <f t="shared" si="539"/>
        <v>0.12253568608738188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2.1128460716147135E-3</v>
      </c>
      <c r="O501" s="1">
        <f t="shared" si="540"/>
        <v>2.5929429581842064E-3</v>
      </c>
      <c r="P501" s="1">
        <f>IFERROR(P356/P324,0)*P479</f>
        <v>1.8438719389202438E-3</v>
      </c>
      <c r="Q501" s="1">
        <f>IFERROR(Q356/Q324,0)*Q479</f>
        <v>3.5471306986488431E-3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2.0380016613532378E-4</v>
      </c>
      <c r="O502" s="1">
        <f t="shared" si="542"/>
        <v>3.7684944447012592E-4</v>
      </c>
      <c r="P502" s="1">
        <f>IFERROR(P357/P325,0)*P480</f>
        <v>3.0577306610126646E-4</v>
      </c>
      <c r="Q502" s="1">
        <f>IFERROR(Q357/Q325,0)*Q480</f>
        <v>6.4482822796650577E-4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3.3175178784089194</v>
      </c>
      <c r="G503" s="1">
        <f t="shared" ref="G503:K503" si="543">SUM(G504:G505)</f>
        <v>3.3046572416379911</v>
      </c>
      <c r="H503" s="1">
        <f t="shared" si="543"/>
        <v>4.7994774287653383</v>
      </c>
      <c r="I503" s="1">
        <f t="shared" si="543"/>
        <v>4.678146734049351</v>
      </c>
      <c r="J503" s="1">
        <f t="shared" si="543"/>
        <v>4.5421180611270477</v>
      </c>
      <c r="K503" s="1">
        <f t="shared" si="543"/>
        <v>4.461494208541751</v>
      </c>
      <c r="L503" s="1">
        <f t="shared" ref="L503:O503" si="544">SUM(L504:L505)</f>
        <v>10.125166093622884</v>
      </c>
      <c r="M503" s="1">
        <f t="shared" si="544"/>
        <v>10.630225563362734</v>
      </c>
      <c r="N503" s="1">
        <f t="shared" si="544"/>
        <v>10.630166791840658</v>
      </c>
      <c r="O503" s="1">
        <f t="shared" si="544"/>
        <v>10.630676745843671</v>
      </c>
      <c r="P503" s="1">
        <f>SUM(P504:P505)</f>
        <v>10.63037510665222</v>
      </c>
      <c r="Q503" s="1">
        <f>SUM(Q504:Q505)</f>
        <v>10.631017859522709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3.3175178784089194</v>
      </c>
      <c r="G504" s="6">
        <f>'[1]Electricity and CHPs_IN'!C$44-G363</f>
        <v>3.3046572416379911</v>
      </c>
      <c r="H504" s="6">
        <f>'[1]Electricity and CHPs_IN'!D$44-H363</f>
        <v>4.7994774287653383</v>
      </c>
      <c r="I504" s="6">
        <f>'[1]Electricity and CHPs_IN'!E$44-I363</f>
        <v>4.678146734049351</v>
      </c>
      <c r="J504" s="6">
        <f>'[1]Electricity and CHPs_IN'!F$44-J363</f>
        <v>4.5421180611270477</v>
      </c>
      <c r="K504" s="6">
        <f>'[1]Electricity and CHPs_IN'!G$44-K363</f>
        <v>4.1710850149318563</v>
      </c>
      <c r="L504" s="6">
        <f>'[1]Electricity and CHPs_IN'!H$44-L363</f>
        <v>2.4062531128039785E-3</v>
      </c>
      <c r="M504" s="6">
        <f>'[1]Electricity and CHPs_IN'!I$44-M363</f>
        <v>1.1216541154335188E-3</v>
      </c>
      <c r="N504" s="6">
        <f>'[1]Electricity and CHPs_IN'!J$44-N363</f>
        <v>1.0078291609785007E-3</v>
      </c>
      <c r="O504" s="6">
        <f>'[1]Electricity and CHPs_IN'!K$44-O363</f>
        <v>7.3835601133354165E-4</v>
      </c>
      <c r="P504" s="6">
        <f>'[1]Electricity and CHPs_IN'!L$44-P363</f>
        <v>1.1627830118676303E-3</v>
      </c>
      <c r="Q504" s="6">
        <f>'[1]Electricity and CHPs_IN'!M$44-Q363</f>
        <v>5.1139200520341783E-4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0.29040919360989503</v>
      </c>
      <c r="L505" s="1">
        <f>'[1]Electricity and CHPs_IN'!H$45</f>
        <v>10.12275984051008</v>
      </c>
      <c r="M505" s="1">
        <f>'[1]Electricity and CHPs_IN'!I$45</f>
        <v>10.6291039092473</v>
      </c>
      <c r="N505" s="1">
        <f>'[1]Electricity and CHPs_IN'!J$45</f>
        <v>10.62915896267968</v>
      </c>
      <c r="O505" s="1">
        <f>'[1]Electricity and CHPs_IN'!K$45</f>
        <v>10.629938389832336</v>
      </c>
      <c r="P505" s="1">
        <f>'[1]Electricity and CHPs_IN'!L$45</f>
        <v>10.629212323640353</v>
      </c>
      <c r="Q505" s="1">
        <f>'[1]Electricity and CHPs_IN'!M$45</f>
        <v>10.630506467517506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3.3175178784089194</v>
      </c>
      <c r="G509" s="1">
        <f t="shared" ref="G509:K509" si="547">SUM(G510:G511)</f>
        <v>3.3046572416379911</v>
      </c>
      <c r="H509" s="1">
        <f t="shared" si="547"/>
        <v>4.7994774287653383</v>
      </c>
      <c r="I509" s="1">
        <f t="shared" si="547"/>
        <v>4.678146734049351</v>
      </c>
      <c r="J509" s="1">
        <f t="shared" si="547"/>
        <v>4.5421180611270477</v>
      </c>
      <c r="K509" s="1">
        <f t="shared" si="547"/>
        <v>4.461494208541751</v>
      </c>
      <c r="L509" s="1">
        <f t="shared" ref="L509:O509" si="548">SUM(L510:L511)</f>
        <v>10.125166093622884</v>
      </c>
      <c r="M509" s="1">
        <f t="shared" si="548"/>
        <v>10.630225563362734</v>
      </c>
      <c r="N509" s="1">
        <f t="shared" si="548"/>
        <v>10.630166791840658</v>
      </c>
      <c r="O509" s="1">
        <f t="shared" si="548"/>
        <v>10.630676745843671</v>
      </c>
      <c r="P509" s="1">
        <f>SUM(P510:P511)</f>
        <v>10.63037510665222</v>
      </c>
      <c r="Q509" s="1">
        <f>SUM(Q510:Q511)</f>
        <v>10.631017859522709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3.3175178784089194</v>
      </c>
      <c r="G510" s="1">
        <f t="shared" ref="G510:K510" si="549">G504</f>
        <v>3.3046572416379911</v>
      </c>
      <c r="H510" s="1">
        <f t="shared" si="549"/>
        <v>4.7994774287653383</v>
      </c>
      <c r="I510" s="1">
        <f t="shared" si="549"/>
        <v>4.678146734049351</v>
      </c>
      <c r="J510" s="1">
        <f t="shared" si="549"/>
        <v>4.5421180611270477</v>
      </c>
      <c r="K510" s="1">
        <f t="shared" si="549"/>
        <v>4.1710850149318563</v>
      </c>
      <c r="L510" s="1">
        <f t="shared" ref="L510:O510" si="550">L504</f>
        <v>2.4062531128039785E-3</v>
      </c>
      <c r="M510" s="1">
        <f t="shared" si="550"/>
        <v>1.1216541154335188E-3</v>
      </c>
      <c r="N510" s="1">
        <f t="shared" si="550"/>
        <v>1.0078291609785007E-3</v>
      </c>
      <c r="O510" s="1">
        <f t="shared" si="550"/>
        <v>7.3835601133354165E-4</v>
      </c>
      <c r="P510" s="1">
        <f>P504</f>
        <v>1.1627830118676303E-3</v>
      </c>
      <c r="Q510" s="1">
        <f>Q504</f>
        <v>5.1139200520341783E-4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0.29040919360989503</v>
      </c>
      <c r="L511" s="1">
        <f t="shared" ref="L511:O511" si="552">L505</f>
        <v>10.12275984051008</v>
      </c>
      <c r="M511" s="1">
        <f t="shared" si="552"/>
        <v>10.6291039092473</v>
      </c>
      <c r="N511" s="1">
        <f t="shared" si="552"/>
        <v>10.62915896267968</v>
      </c>
      <c r="O511" s="1">
        <f t="shared" si="552"/>
        <v>10.629938389832336</v>
      </c>
      <c r="P511" s="1">
        <f>P505</f>
        <v>10.629212323640353</v>
      </c>
      <c r="Q511" s="1">
        <f>Q505</f>
        <v>10.630506467517506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0.69190032386373201</v>
      </c>
      <c r="G512" s="1">
        <f t="shared" ref="G512:K512" si="553">SUM(G513:G517)</f>
        <v>1.2436746389846087</v>
      </c>
      <c r="H512" s="1">
        <f t="shared" si="553"/>
        <v>3.3954340740260918</v>
      </c>
      <c r="I512" s="1">
        <f t="shared" si="553"/>
        <v>3.577508884658863</v>
      </c>
      <c r="J512" s="1">
        <f t="shared" si="553"/>
        <v>3.7905093250788227</v>
      </c>
      <c r="K512" s="1">
        <f t="shared" si="553"/>
        <v>7.2662767800969918</v>
      </c>
      <c r="L512" s="1">
        <f t="shared" ref="L512:O512" si="554">SUM(L513:L517)</f>
        <v>9.3416364287115226</v>
      </c>
      <c r="M512" s="1">
        <f t="shared" si="554"/>
        <v>9.1954106385845549</v>
      </c>
      <c r="N512" s="1">
        <f t="shared" si="554"/>
        <v>8.8800763689523858</v>
      </c>
      <c r="O512" s="1">
        <f t="shared" si="554"/>
        <v>8.8317579537992135</v>
      </c>
      <c r="P512" s="1">
        <f>SUM(P513:P517)</f>
        <v>8.7935708090984051</v>
      </c>
      <c r="Q512" s="1">
        <f>SUM(Q513:Q517)</f>
        <v>8.8337864306483098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0.69190032386373201</v>
      </c>
      <c r="G513" s="6">
        <f>'[1]Electricity and CHPs_IN'!C$42-G382</f>
        <v>1.2436746389846087</v>
      </c>
      <c r="H513" s="6">
        <f>'[1]Electricity and CHPs_IN'!D$42-H382</f>
        <v>3.3954340740260918</v>
      </c>
      <c r="I513" s="6">
        <f>'[1]Electricity and CHPs_IN'!E$42-I382</f>
        <v>3.5721855796791786</v>
      </c>
      <c r="J513" s="6">
        <f>'[1]Electricity and CHPs_IN'!F$42-J382</f>
        <v>3.7826634290717336</v>
      </c>
      <c r="K513" s="6">
        <f>'[1]Electricity and CHPs_IN'!G$42-K382</f>
        <v>1.828499130886535</v>
      </c>
      <c r="L513" s="6">
        <f>'[1]Electricity and CHPs_IN'!H$42-L382</f>
        <v>1.6307184778143271</v>
      </c>
      <c r="M513" s="6">
        <f>'[1]Electricity and CHPs_IN'!I$42-M382</f>
        <v>0.32792324663917555</v>
      </c>
      <c r="N513" s="6">
        <f>'[1]Electricity and CHPs_IN'!J$42-N382</f>
        <v>3.5566965758576596E-2</v>
      </c>
      <c r="O513" s="6">
        <f>'[1]Electricity and CHPs_IN'!K$42-O382</f>
        <v>2.0859020171342274E-3</v>
      </c>
      <c r="P513" s="6">
        <f>'[1]Electricity and CHPs_IN'!L$42-P382</f>
        <v>1.6367906088394584E-3</v>
      </c>
      <c r="Q513" s="6">
        <f>'[1]Electricity and CHPs_IN'!M$42-Q382</f>
        <v>2.8813369034416448E-3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5.1017161658051329</v>
      </c>
      <c r="L514" s="1">
        <f>'[1]Electricity and CHPs_IN'!H$43-L383</f>
        <v>7.1674791904583692</v>
      </c>
      <c r="M514" s="1">
        <f>'[1]Electricity and CHPs_IN'!I$43-M383</f>
        <v>8.3304252589660699</v>
      </c>
      <c r="N514" s="1">
        <f>'[1]Electricity and CHPs_IN'!J$43-N383</f>
        <v>8.3295741350337167</v>
      </c>
      <c r="O514" s="1">
        <f>'[1]Electricity and CHPs_IN'!K$43-O383</f>
        <v>8.3340462171203171</v>
      </c>
      <c r="P514" s="1">
        <f>'[1]Electricity and CHPs_IN'!L$43-P383</f>
        <v>8.2957940017160858</v>
      </c>
      <c r="Q514" s="1">
        <f>'[1]Electricity and CHPs_IN'!M$43-Q383</f>
        <v>8.3331769849817867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1.7734875410293849E-3</v>
      </c>
      <c r="J515" s="1">
        <f>'[1]Electricity and CHPs_IN'!F$50-J384</f>
        <v>3.01135589566547E-3</v>
      </c>
      <c r="K515" s="1">
        <f>'[1]Electricity and CHPs_IN'!G$50-K384</f>
        <v>9.0243045322818561E-3</v>
      </c>
      <c r="L515" s="1">
        <f>'[1]Electricity and CHPs_IN'!H$50-L384</f>
        <v>1.2785717039174718E-2</v>
      </c>
      <c r="M515" s="1">
        <f>'[1]Electricity and CHPs_IN'!I$50-M384</f>
        <v>1.6306820132886868E-2</v>
      </c>
      <c r="N515" s="1">
        <f>'[1]Electricity and CHPs_IN'!J$50-N384</f>
        <v>1.0504400703057762E-2</v>
      </c>
      <c r="O515" s="1">
        <f>'[1]Electricity and CHPs_IN'!K$50-O384</f>
        <v>7.39417638810368E-3</v>
      </c>
      <c r="P515" s="1">
        <f>'[1]Electricity and CHPs_IN'!L$50-P384</f>
        <v>9.3527923695205187E-3</v>
      </c>
      <c r="Q515" s="1">
        <f>'[1]Electricity and CHPs_IN'!M$50-Q384</f>
        <v>1.2938594190151446E-2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2.3527204353730124E-3</v>
      </c>
      <c r="J516" s="1">
        <f>'[1]Electricity and CHPs_IN'!F$53-J385</f>
        <v>3.516125747393014E-3</v>
      </c>
      <c r="K516" s="1">
        <f>'[1]Electricity and CHPs_IN'!G$53-K385</f>
        <v>0.31135202889466951</v>
      </c>
      <c r="L516" s="1">
        <f>'[1]Electricity and CHPs_IN'!H$53-L385</f>
        <v>0.50899797507756239</v>
      </c>
      <c r="M516" s="1">
        <f>'[1]Electricity and CHPs_IN'!I$53-M385</f>
        <v>0.49598736759852957</v>
      </c>
      <c r="N516" s="1">
        <f>'[1]Electricity and CHPs_IN'!J$53-N385</f>
        <v>0.49252528960452258</v>
      </c>
      <c r="O516" s="1">
        <f>'[1]Electricity and CHPs_IN'!K$53-O385</f>
        <v>0.48526439158465551</v>
      </c>
      <c r="P516" s="1">
        <f>'[1]Electricity and CHPs_IN'!L$53-P385</f>
        <v>0.48450899212404031</v>
      </c>
      <c r="Q516" s="1">
        <f>'[1]Electricity and CHPs_IN'!M$53-Q385</f>
        <v>0.48019822255048633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1.1970970032823599E-3</v>
      </c>
      <c r="J517" s="1">
        <f>'[1]Electricity and CHPs_IN'!F$56-J386</f>
        <v>1.3184143640308679E-3</v>
      </c>
      <c r="K517" s="1">
        <f>'[1]Electricity and CHPs_IN'!G$56-K386</f>
        <v>1.5685149978372715E-2</v>
      </c>
      <c r="L517" s="1">
        <f>'[1]Electricity and CHPs_IN'!H$56-L386</f>
        <v>2.1655068322090409E-2</v>
      </c>
      <c r="M517" s="1">
        <f>'[1]Electricity and CHPs_IN'!I$56-M386</f>
        <v>2.4767945247894489E-2</v>
      </c>
      <c r="N517" s="1">
        <f>'[1]Electricity and CHPs_IN'!J$56-N386</f>
        <v>1.1905577852513756E-2</v>
      </c>
      <c r="O517" s="1">
        <f>'[1]Electricity and CHPs_IN'!K$56-O386</f>
        <v>2.9672666890038419E-3</v>
      </c>
      <c r="P517" s="1">
        <f>'[1]Electricity and CHPs_IN'!L$56-P386</f>
        <v>2.2782322799186896E-3</v>
      </c>
      <c r="Q517" s="1">
        <f>'[1]Electricity and CHPs_IN'!M$56-Q386</f>
        <v>4.5912920224428899E-3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6.1315116798077423E-3</v>
      </c>
      <c r="J518" s="1">
        <f t="shared" si="555"/>
        <v>0.79848140668054857</v>
      </c>
      <c r="K518" s="1">
        <f t="shared" si="555"/>
        <v>1.3264286843879454</v>
      </c>
      <c r="L518" s="1">
        <f t="shared" ref="L518:O518" si="556">SUM(L519:L520)</f>
        <v>1.1995988702207661</v>
      </c>
      <c r="M518" s="1">
        <f t="shared" si="556"/>
        <v>1.0807439330984465</v>
      </c>
      <c r="N518" s="1">
        <f t="shared" si="556"/>
        <v>1.0804640353610877</v>
      </c>
      <c r="O518" s="1">
        <f t="shared" si="556"/>
        <v>1.082893566980571</v>
      </c>
      <c r="P518" s="1">
        <f>SUM(P519:P520)</f>
        <v>1.080673161889806</v>
      </c>
      <c r="Q518" s="1">
        <f>SUM(Q519:Q520)</f>
        <v>1.0867921950988784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5.2642913327479177E-3</v>
      </c>
      <c r="J519" s="1">
        <f>'[1]Electricity and CHPs_IN'!F$46-J399</f>
        <v>0.79570485708461747</v>
      </c>
      <c r="K519" s="1">
        <f>'[1]Electricity and CHPs_IN'!G$46-K399</f>
        <v>1.3204107276707959</v>
      </c>
      <c r="L519" s="1">
        <f>'[1]Electricity and CHPs_IN'!H$46-L399</f>
        <v>1.1950974971168322</v>
      </c>
      <c r="M519" s="1">
        <f>'[1]Electricity and CHPs_IN'!I$46-M399</f>
        <v>1.0758896151167345</v>
      </c>
      <c r="N519" s="1">
        <f>'[1]Electricity and CHPs_IN'!J$46-N399</f>
        <v>1.0758902029202444</v>
      </c>
      <c r="O519" s="1">
        <f>'[1]Electricity and CHPs_IN'!K$46-O399</f>
        <v>1.075889999887075</v>
      </c>
      <c r="P519" s="1">
        <f>'[1]Electricity and CHPs_IN'!L$46-P399</f>
        <v>1.0758906938202717</v>
      </c>
      <c r="Q519" s="1">
        <f>'[1]Electricity and CHPs_IN'!M$46-Q399</f>
        <v>1.0758936730736406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8.6722034705982438E-4</v>
      </c>
      <c r="J520" s="1">
        <f>'[1]Electricity and CHPs_IN'!F$57-J400</f>
        <v>2.7765495959310854E-3</v>
      </c>
      <c r="K520" s="1">
        <f>'[1]Electricity and CHPs_IN'!G$57-K400</f>
        <v>6.0179567171495026E-3</v>
      </c>
      <c r="L520" s="1">
        <f>'[1]Electricity and CHPs_IN'!H$57-L400</f>
        <v>4.5013731039339122E-3</v>
      </c>
      <c r="M520" s="1">
        <f>'[1]Electricity and CHPs_IN'!I$57-M400</f>
        <v>4.854317981711995E-3</v>
      </c>
      <c r="N520" s="1">
        <f>'[1]Electricity and CHPs_IN'!J$57-N400</f>
        <v>4.5738324408433669E-3</v>
      </c>
      <c r="O520" s="1">
        <f>'[1]Electricity and CHPs_IN'!K$57-O400</f>
        <v>7.0035670934959562E-3</v>
      </c>
      <c r="P520" s="1">
        <f>'[1]Electricity and CHPs_IN'!L$57-P400</f>
        <v>4.782468069534385E-3</v>
      </c>
      <c r="Q520" s="1">
        <f>'[1]Electricity and CHPs_IN'!M$57-Q400</f>
        <v>1.0898522025237712E-2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0.32978920646680077</v>
      </c>
      <c r="G522" s="13">
        <f t="shared" si="557"/>
        <v>0.32669879170529131</v>
      </c>
      <c r="H522" s="13">
        <f t="shared" si="557"/>
        <v>0.32597814780567963</v>
      </c>
      <c r="I522" s="13">
        <f t="shared" si="557"/>
        <v>0.32987655970565022</v>
      </c>
      <c r="J522" s="13">
        <f t="shared" si="557"/>
        <v>0.33008885696288237</v>
      </c>
      <c r="K522" s="13">
        <f t="shared" si="557"/>
        <v>0.33157933201783185</v>
      </c>
      <c r="L522" s="13">
        <f t="shared" ref="L522:O522" si="558">IFERROR(L65/L293,"-")</f>
        <v>0.3125150118331716</v>
      </c>
      <c r="M522" s="13">
        <f t="shared" si="558"/>
        <v>0.32041221831104499</v>
      </c>
      <c r="N522" s="13">
        <f t="shared" si="558"/>
        <v>0.32043017844946992</v>
      </c>
      <c r="O522" s="13">
        <f t="shared" si="558"/>
        <v>0.32043345655986732</v>
      </c>
      <c r="P522" s="13">
        <f>IFERROR(P65/P293,"-")</f>
        <v>0.32043360246644781</v>
      </c>
      <c r="Q522" s="13">
        <f>IFERROR(Q65/Q293,"-")</f>
        <v>0.32043385042330663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0.79999999064142391</v>
      </c>
      <c r="G525" s="13">
        <f t="shared" si="559"/>
        <v>0.79999998863958888</v>
      </c>
      <c r="H525" s="13">
        <f t="shared" si="559"/>
        <v>0.79999998067776634</v>
      </c>
      <c r="I525" s="13">
        <f t="shared" si="559"/>
        <v>0.79999999737539673</v>
      </c>
      <c r="J525" s="13">
        <f t="shared" si="559"/>
        <v>0.79999998662625416</v>
      </c>
      <c r="K525" s="13">
        <f t="shared" si="559"/>
        <v>0.8000000174936317</v>
      </c>
      <c r="L525" s="13">
        <f t="shared" ref="L525:O525" si="563">IFERROR(L69/L297,"-")</f>
        <v>0.80000001749756544</v>
      </c>
      <c r="M525" s="13">
        <f t="shared" si="563"/>
        <v>0.80000002662755532</v>
      </c>
      <c r="N525" s="13">
        <f t="shared" si="563"/>
        <v>0.80000002291838657</v>
      </c>
      <c r="O525" s="13">
        <f t="shared" si="563"/>
        <v>0.80000002658443303</v>
      </c>
      <c r="P525" s="13">
        <f t="shared" si="561"/>
        <v>0.80000002167782991</v>
      </c>
      <c r="Q525" s="13">
        <f t="shared" si="561"/>
        <v>0.80000002568319406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0.33755771691027109</v>
      </c>
      <c r="G526" s="13">
        <f t="shared" ref="G526:K526" si="564">IFERROR(G71/G299,"-")</f>
        <v>5.9803619090311365E-2</v>
      </c>
      <c r="H526" s="13">
        <f t="shared" si="564"/>
        <v>0.29408716388954048</v>
      </c>
      <c r="I526" s="13">
        <f t="shared" si="564"/>
        <v>0.27522771994904416</v>
      </c>
      <c r="J526" s="13">
        <f t="shared" si="564"/>
        <v>0.29787648323270199</v>
      </c>
      <c r="K526" s="13">
        <f t="shared" si="564"/>
        <v>0.34999375283322726</v>
      </c>
      <c r="L526" s="13">
        <f t="shared" ref="L526:O526" si="565">IFERROR(L71/L299,"-")</f>
        <v>0.34359145282423514</v>
      </c>
      <c r="M526" s="13">
        <f t="shared" si="565"/>
        <v>0.32218204361046449</v>
      </c>
      <c r="N526" s="13">
        <f t="shared" si="565"/>
        <v>0.31343330833404404</v>
      </c>
      <c r="O526" s="13">
        <f t="shared" si="565"/>
        <v>0.30985429003040932</v>
      </c>
      <c r="P526" s="13">
        <f>IFERROR(P71/P299,"-")</f>
        <v>0.30850494271320811</v>
      </c>
      <c r="Q526" s="13">
        <f>IFERROR(Q71/Q299,"-")</f>
        <v>0.30640265282512391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9.1646382735000337E-2</v>
      </c>
      <c r="G527" s="13">
        <f t="shared" ref="G527:K527" si="566">IFERROR(G72/(G300+G413),"-")</f>
        <v>3.3470453536725009E-2</v>
      </c>
      <c r="H527" s="13">
        <f t="shared" si="566"/>
        <v>9.7819578951748046E-2</v>
      </c>
      <c r="I527" s="13">
        <f t="shared" si="566"/>
        <v>0.10000290406311182</v>
      </c>
      <c r="J527" s="13">
        <f t="shared" si="566"/>
        <v>0.10178783773945824</v>
      </c>
      <c r="K527" s="13">
        <f t="shared" si="566"/>
        <v>0.10046111667556611</v>
      </c>
      <c r="L527" s="13">
        <f t="shared" ref="L527:O527" si="567">IFERROR(L72/(L300+L413),"-")</f>
        <v>0.10115430301218482</v>
      </c>
      <c r="M527" s="13">
        <f t="shared" si="567"/>
        <v>0</v>
      </c>
      <c r="N527" s="13">
        <f t="shared" si="567"/>
        <v>8.4288233980101102E-2</v>
      </c>
      <c r="O527" s="13">
        <f t="shared" si="567"/>
        <v>7.4582814955881691E-2</v>
      </c>
      <c r="P527" s="13">
        <f>IFERROR(P72/(P300+P413),"-")</f>
        <v>7.8679973100683212E-2</v>
      </c>
      <c r="Q527" s="13">
        <f>IFERROR(Q72/(Q300+Q413),"-")</f>
        <v>6.2220097816355999E-2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0.24014038325543896</v>
      </c>
      <c r="G528" s="13">
        <f t="shared" ref="G528:K528" si="568">IFERROR(G73/(G301+G465),"-")</f>
        <v>0.24663794069366052</v>
      </c>
      <c r="H528" s="13">
        <f t="shared" si="568"/>
        <v>0.24646884470396252</v>
      </c>
      <c r="I528" s="13">
        <f t="shared" si="568"/>
        <v>0.26336628563929648</v>
      </c>
      <c r="J528" s="13">
        <f t="shared" si="568"/>
        <v>0.26331628894930398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0.25510872359554637</v>
      </c>
      <c r="O528" s="13">
        <f t="shared" si="569"/>
        <v>0.25418339578551569</v>
      </c>
      <c r="P528" s="13">
        <f>IFERROR(P73/(P301+P465),"-")</f>
        <v>0.26272953179002329</v>
      </c>
      <c r="Q528" s="13">
        <f>IFERROR(Q73/(Q301+Q465),"-")</f>
        <v>0.26139795685472811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0.5683359943284203</v>
      </c>
      <c r="L529" s="13">
        <f t="shared" ref="L529:O529" si="571">IFERROR(L83/L311,"-")</f>
        <v>0.42755848782576783</v>
      </c>
      <c r="M529" s="13">
        <f t="shared" si="571"/>
        <v>0.25647096033991451</v>
      </c>
      <c r="N529" s="13">
        <f t="shared" si="571"/>
        <v>0.52287857670654636</v>
      </c>
      <c r="O529" s="13">
        <f t="shared" si="571"/>
        <v>0.51752624945371428</v>
      </c>
      <c r="P529" s="13">
        <f t="shared" ref="P529:Q531" si="572">IFERROR(P83/P311,"-")</f>
        <v>0.52290616617452135</v>
      </c>
      <c r="Q529" s="13">
        <f t="shared" si="572"/>
        <v>0.51705724371504691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0.18636180700533789</v>
      </c>
      <c r="L530" s="13">
        <f t="shared" ref="L530:O530" si="574">IFERROR(L84/L312,"-")</f>
        <v>0</v>
      </c>
      <c r="M530" s="13">
        <f t="shared" si="574"/>
        <v>0.40606976055829141</v>
      </c>
      <c r="N530" s="13">
        <f t="shared" si="574"/>
        <v>0.40902585178391343</v>
      </c>
      <c r="O530" s="13">
        <f t="shared" si="574"/>
        <v>0.38768028878519828</v>
      </c>
      <c r="P530" s="13">
        <f t="shared" si="572"/>
        <v>0.3929981119966407</v>
      </c>
      <c r="Q530" s="13">
        <f t="shared" si="572"/>
        <v>0.38880705246260472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0.32646000083381371</v>
      </c>
      <c r="M531" s="13">
        <f t="shared" si="576"/>
        <v>0.22423025984115402</v>
      </c>
      <c r="N531" s="13">
        <f t="shared" si="576"/>
        <v>0.54264273683719288</v>
      </c>
      <c r="O531" s="13">
        <f t="shared" si="576"/>
        <v>0.5387679555802527</v>
      </c>
      <c r="P531" s="13">
        <f t="shared" si="572"/>
        <v>0.53930140492482492</v>
      </c>
      <c r="Q531" s="13">
        <f t="shared" si="572"/>
        <v>0.53556865993143787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0.26296986062062183</v>
      </c>
      <c r="G532" s="13">
        <f t="shared" ref="G532:K532" si="577">IFERROR(G86/SUM(G314,G419),"-")</f>
        <v>0.19164467043640679</v>
      </c>
      <c r="H532" s="13">
        <f t="shared" si="577"/>
        <v>0.21097799092311956</v>
      </c>
      <c r="I532" s="13" t="str">
        <f t="shared" si="577"/>
        <v>-</v>
      </c>
      <c r="J532" s="13" t="str">
        <f t="shared" si="577"/>
        <v>-</v>
      </c>
      <c r="K532" s="13" t="str">
        <f t="shared" si="577"/>
        <v>-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0.34933241154578365</v>
      </c>
      <c r="G534" s="13">
        <f t="shared" ref="G534:K534" si="581">IFERROR(G88/SUM(G316,G471),"-'")</f>
        <v>0.35195197130411865</v>
      </c>
      <c r="H534" s="13">
        <f t="shared" si="581"/>
        <v>0.3517340694372682</v>
      </c>
      <c r="I534" s="13">
        <f t="shared" si="581"/>
        <v>0.35997492741655279</v>
      </c>
      <c r="J534" s="13">
        <f t="shared" si="581"/>
        <v>0.35631929634391107</v>
      </c>
      <c r="K534" s="13">
        <f t="shared" si="581"/>
        <v>0.35809744458779247</v>
      </c>
      <c r="L534" s="13">
        <f t="shared" ref="L534:O534" si="582">IFERROR(L88/SUM(L316,L471),"-'")</f>
        <v>0.21793715380688461</v>
      </c>
      <c r="M534" s="13">
        <f t="shared" si="582"/>
        <v>0.21806138056479651</v>
      </c>
      <c r="N534" s="13">
        <f t="shared" si="582"/>
        <v>0.21768715621453555</v>
      </c>
      <c r="O534" s="13">
        <f t="shared" si="582"/>
        <v>0.21833366356582409</v>
      </c>
      <c r="P534" s="13">
        <f>IFERROR(P88/SUM(P316,P471),"-'")</f>
        <v>0.21793108304938244</v>
      </c>
      <c r="Q534" s="13">
        <f>IFERROR(Q88/SUM(Q316,Q471),"-'")</f>
        <v>0.21808809129109338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0.28089802749573256</v>
      </c>
      <c r="L535" s="13">
        <f t="shared" ref="L535:O535" si="585">IFERROR(L89/SUM(L317,L472),"-")</f>
        <v>0.32355452885822217</v>
      </c>
      <c r="M535" s="13">
        <f t="shared" si="585"/>
        <v>0.32352207583511039</v>
      </c>
      <c r="N535" s="13">
        <f t="shared" si="585"/>
        <v>0.32279939460431961</v>
      </c>
      <c r="O535" s="13">
        <f t="shared" si="585"/>
        <v>0.32337065283701827</v>
      </c>
      <c r="P535" s="13">
        <f t="shared" ref="P535:Q543" si="586">IFERROR(P89/SUM(P317,P472),"-")</f>
        <v>0.32211267931862908</v>
      </c>
      <c r="Q535" s="13">
        <f t="shared" si="586"/>
        <v>0.32261805417511402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0.2290915495536697</v>
      </c>
      <c r="G537" s="13">
        <f t="shared" ref="G537:K537" si="589">IFERROR(G91/SUM(G319,G474),"-")</f>
        <v>0.26924560596666242</v>
      </c>
      <c r="H537" s="13">
        <f t="shared" si="589"/>
        <v>0.24908700782867468</v>
      </c>
      <c r="I537" s="13">
        <f t="shared" si="589"/>
        <v>0.26550068852159503</v>
      </c>
      <c r="J537" s="13">
        <f t="shared" si="589"/>
        <v>0.26592131200431296</v>
      </c>
      <c r="K537" s="13">
        <f t="shared" si="589"/>
        <v>0.25941936528723136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0.27658687306373725</v>
      </c>
      <c r="O537" s="13">
        <f t="shared" si="590"/>
        <v>0.27604163956733302</v>
      </c>
      <c r="P537" s="13">
        <f t="shared" si="586"/>
        <v>0.28077357047002277</v>
      </c>
      <c r="Q537" s="13">
        <f t="shared" si="586"/>
        <v>0.2741748094835334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0.45000000000000018</v>
      </c>
      <c r="O538" s="13">
        <f t="shared" si="592"/>
        <v>0.4499999999999999</v>
      </c>
      <c r="P538" s="13">
        <f t="shared" si="586"/>
        <v>0.44999999999999962</v>
      </c>
      <c r="Q538" s="13">
        <f t="shared" si="586"/>
        <v>0.44999999999999957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0.26204839391758972</v>
      </c>
      <c r="G539" s="13">
        <f t="shared" ref="G539:K539" si="593">IFERROR(G93/SUM(G321,G476),"-")</f>
        <v>0.29190862159068182</v>
      </c>
      <c r="H539" s="13">
        <f t="shared" si="593"/>
        <v>0.29404928028637012</v>
      </c>
      <c r="I539" s="13">
        <f t="shared" si="593"/>
        <v>0.29892329047653016</v>
      </c>
      <c r="J539" s="13">
        <f t="shared" si="593"/>
        <v>0.30095055216363503</v>
      </c>
      <c r="K539" s="13">
        <f t="shared" si="593"/>
        <v>0.30326211121607743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0.28076819876786652</v>
      </c>
      <c r="O539" s="13">
        <f t="shared" si="594"/>
        <v>0.29993077388744172</v>
      </c>
      <c r="P539" s="13">
        <f t="shared" si="586"/>
        <v>0.29406420554990498</v>
      </c>
      <c r="Q539" s="13">
        <f t="shared" si="586"/>
        <v>0.28963047423347937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0.4499999999999999</v>
      </c>
      <c r="O540" s="13">
        <f t="shared" si="596"/>
        <v>0.44999999999999957</v>
      </c>
      <c r="P540" s="13">
        <f t="shared" si="586"/>
        <v>0.45000000000000034</v>
      </c>
      <c r="Q540" s="13">
        <f t="shared" si="586"/>
        <v>0.45000000000000023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0.36265486502100353</v>
      </c>
      <c r="G541" s="13">
        <f t="shared" ref="G541:K541" si="597">IFERROR(G95/SUM(G323,G478),"-")</f>
        <v>0.36306988310133714</v>
      </c>
      <c r="H541" s="13">
        <f t="shared" si="597"/>
        <v>0.36362092781138328</v>
      </c>
      <c r="I541" s="13">
        <f t="shared" si="597"/>
        <v>0.3646749730776937</v>
      </c>
      <c r="J541" s="13">
        <f t="shared" si="597"/>
        <v>0.36960419141163803</v>
      </c>
      <c r="K541" s="13">
        <f t="shared" si="597"/>
        <v>0.37471060968762293</v>
      </c>
      <c r="L541" s="13">
        <f t="shared" ref="L541:O541" si="598">IFERROR(L95/SUM(L323,L478),"-")</f>
        <v>0.37934274836113113</v>
      </c>
      <c r="M541" s="13">
        <f t="shared" si="598"/>
        <v>0.3844919299133534</v>
      </c>
      <c r="N541" s="13">
        <f t="shared" si="598"/>
        <v>0.38417858263933768</v>
      </c>
      <c r="O541" s="13">
        <f t="shared" si="598"/>
        <v>0.38415011351708184</v>
      </c>
      <c r="P541" s="13">
        <f t="shared" si="586"/>
        <v>0.38395974355037155</v>
      </c>
      <c r="Q541" s="13">
        <f t="shared" si="586"/>
        <v>0.38386013004682012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0.35839498466647107</v>
      </c>
      <c r="G542" s="13">
        <f t="shared" ref="G542:K542" si="599">IFERROR(G96/SUM(G324,G479),"-")</f>
        <v>0.35999478493755033</v>
      </c>
      <c r="H542" s="13">
        <f t="shared" si="599"/>
        <v>0.35978484130871269</v>
      </c>
      <c r="I542" s="13">
        <f t="shared" si="599"/>
        <v>0.35963801927802164</v>
      </c>
      <c r="J542" s="13">
        <f t="shared" si="599"/>
        <v>0.35909589644547057</v>
      </c>
      <c r="K542" s="13">
        <f t="shared" si="599"/>
        <v>0.35875244559984243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0.34439560044305417</v>
      </c>
      <c r="O542" s="13">
        <f t="shared" si="600"/>
        <v>0.3373117931205345</v>
      </c>
      <c r="P542" s="13">
        <f t="shared" si="586"/>
        <v>0.32985309966055293</v>
      </c>
      <c r="Q542" s="13">
        <f t="shared" si="586"/>
        <v>0.32804994914862401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0.61999999999999955</v>
      </c>
      <c r="O543" s="13">
        <f t="shared" si="602"/>
        <v>0.62</v>
      </c>
      <c r="P543" s="13">
        <f t="shared" si="586"/>
        <v>0.61999999999999966</v>
      </c>
      <c r="Q543" s="13">
        <f t="shared" si="586"/>
        <v>0.62000000000000022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603">IFERROR(G131/G359,"-")</f>
        <v>0.35745695376016645</v>
      </c>
      <c r="H544" s="13">
        <f t="shared" si="603"/>
        <v>0.35745695376016579</v>
      </c>
      <c r="I544" s="13">
        <f t="shared" si="603"/>
        <v>0.35745695376016628</v>
      </c>
      <c r="J544" s="13">
        <f t="shared" si="603"/>
        <v>0.35745695376016584</v>
      </c>
      <c r="K544" s="13">
        <f t="shared" si="603"/>
        <v>0.35745695376016579</v>
      </c>
      <c r="L544" s="13">
        <f t="shared" ref="L544:O544" si="604">IFERROR(L131/L359,"-")</f>
        <v>0.35745695376016612</v>
      </c>
      <c r="M544" s="13">
        <f t="shared" si="604"/>
        <v>0.35745695376016562</v>
      </c>
      <c r="N544" s="13">
        <f t="shared" si="604"/>
        <v>0.35745695376016606</v>
      </c>
      <c r="O544" s="13">
        <f t="shared" si="604"/>
        <v>0.35745695376016612</v>
      </c>
      <c r="P544" s="13">
        <f>IFERROR(P131/P359,"-")</f>
        <v>0.35745695376016579</v>
      </c>
      <c r="Q544" s="13">
        <f>IFERROR(Q131/Q359,"-")</f>
        <v>0.35745695376016623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0.33470839322286899</v>
      </c>
      <c r="L545" s="13">
        <f t="shared" ref="L545:O545" si="606">IFERROR(L132/L360,"-")</f>
        <v>0.33805547715509737</v>
      </c>
      <c r="M545" s="13">
        <f t="shared" si="606"/>
        <v>0.34140256108732597</v>
      </c>
      <c r="N545" s="13">
        <f t="shared" si="606"/>
        <v>0.34140256108732575</v>
      </c>
      <c r="O545" s="13">
        <f t="shared" si="606"/>
        <v>0.34140256108732614</v>
      </c>
      <c r="P545" s="13">
        <f>IFERROR(P132/P360,"-")</f>
        <v>0.34140256108732564</v>
      </c>
      <c r="Q545" s="13">
        <f>IFERROR(Q132/Q360,"-")</f>
        <v>0.34140256108732586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3.8383652831579566E-2</v>
      </c>
      <c r="G546" s="13">
        <f t="shared" ref="G546:K546" si="607">IFERROR(G133/SUM(G361,G428),"-")</f>
        <v>3.7020569373558236E-2</v>
      </c>
      <c r="H546" s="13">
        <f t="shared" si="607"/>
        <v>3.7310119565486646E-2</v>
      </c>
      <c r="I546" s="13">
        <f t="shared" si="607"/>
        <v>3.6215337121268246E-2</v>
      </c>
      <c r="J546" s="13">
        <f t="shared" si="607"/>
        <v>3.616872346142383E-2</v>
      </c>
      <c r="K546" s="13">
        <f t="shared" si="607"/>
        <v>3.4467502844432618E-2</v>
      </c>
      <c r="L546" s="13">
        <f t="shared" ref="L546:O546" si="608">IFERROR(L133/SUM(L361,L428),"-")</f>
        <v>2.8610750430439508E-2</v>
      </c>
      <c r="M546" s="13">
        <f t="shared" si="608"/>
        <v>2.528766157357765E-2</v>
      </c>
      <c r="N546" s="13">
        <f t="shared" si="608"/>
        <v>2.490632633985668E-2</v>
      </c>
      <c r="O546" s="13">
        <f t="shared" si="608"/>
        <v>2.477344918086714E-2</v>
      </c>
      <c r="P546" s="13">
        <f>IFERROR(P133/SUM(P361,P428),"-")</f>
        <v>2.4643514205981525E-2</v>
      </c>
      <c r="Q546" s="13">
        <f>IFERROR(Q133/SUM(Q361,Q428),"-")</f>
        <v>2.4516564613273128E-2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4.8242849883234844E-2</v>
      </c>
      <c r="L547" s="13">
        <f t="shared" ref="L547:O547" si="610">IFERROR(L134/SUM(L362,L429),"-")</f>
        <v>5.1121424941617422E-2</v>
      </c>
      <c r="M547" s="13">
        <f t="shared" si="610"/>
        <v>5.4000000000000013E-2</v>
      </c>
      <c r="N547" s="13">
        <f t="shared" si="610"/>
        <v>5.3999999999999909E-2</v>
      </c>
      <c r="O547" s="13">
        <f t="shared" si="610"/>
        <v>5.4000000000000027E-2</v>
      </c>
      <c r="P547" s="13">
        <f>IFERROR(P134/SUM(P362,P429),"-")</f>
        <v>5.4000000000000013E-2</v>
      </c>
      <c r="Q547" s="13">
        <f>IFERROR(Q134/SUM(Q362,Q429),"-")</f>
        <v>5.3999999999999965E-2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6.1973022977727971E-2</v>
      </c>
      <c r="G548" s="13">
        <f t="shared" ref="G548:K548" si="611">IFERROR(G135/SUM(G363,G504),"-")</f>
        <v>6.1972771576251813E-2</v>
      </c>
      <c r="H548" s="13">
        <f t="shared" si="611"/>
        <v>6.1972650567355278E-2</v>
      </c>
      <c r="I548" s="13">
        <f t="shared" si="611"/>
        <v>6.1972650567355271E-2</v>
      </c>
      <c r="J548" s="13">
        <f t="shared" si="611"/>
        <v>6.1972650567355306E-2</v>
      </c>
      <c r="K548" s="13">
        <f t="shared" si="611"/>
        <v>6.1972650567355285E-2</v>
      </c>
      <c r="L548" s="13">
        <f t="shared" ref="L548:O548" si="612">IFERROR(L135/SUM(L363,L504),"-")</f>
        <v>6.1972650567355257E-2</v>
      </c>
      <c r="M548" s="13">
        <f t="shared" si="612"/>
        <v>6.1972650567355257E-2</v>
      </c>
      <c r="N548" s="13">
        <f t="shared" si="612"/>
        <v>6.1972650567355271E-2</v>
      </c>
      <c r="O548" s="13">
        <f t="shared" si="612"/>
        <v>6.1972650567355209E-2</v>
      </c>
      <c r="P548" s="13">
        <f>IFERROR(P135/SUM(P363,P504),"-")</f>
        <v>6.1972650567355292E-2</v>
      </c>
      <c r="Q548" s="13">
        <f>IFERROR(Q135/SUM(Q363,Q504),"-")</f>
        <v>6.1972650567355285E-2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4.7880823847050433E-2</v>
      </c>
      <c r="L549" s="13">
        <f t="shared" ref="L549:O549" si="614">IFERROR(L136/SUM(L364,L505),"-")</f>
        <v>4.6820724841429656E-2</v>
      </c>
      <c r="M549" s="13">
        <f t="shared" si="614"/>
        <v>4.5431760215214327E-2</v>
      </c>
      <c r="N549" s="13">
        <f t="shared" si="614"/>
        <v>4.5431760215214272E-2</v>
      </c>
      <c r="O549" s="13">
        <f t="shared" si="614"/>
        <v>4.543176021521432E-2</v>
      </c>
      <c r="P549" s="13">
        <f>IFERROR(P136/SUM(P364,P505),"-")</f>
        <v>4.5431760215214285E-2</v>
      </c>
      <c r="Q549" s="13">
        <f>IFERROR(Q136/SUM(Q364,Q505),"-")</f>
        <v>4.5431760215214258E-2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0.24386501373758082</v>
      </c>
      <c r="G550" s="13">
        <f t="shared" ref="G550:K550" si="615">IFERROR(G152/SUM(G380,G437),"-")</f>
        <v>0.21751893896222518</v>
      </c>
      <c r="H550" s="13">
        <f t="shared" si="615"/>
        <v>0.25577088395486131</v>
      </c>
      <c r="I550" s="13">
        <f t="shared" si="615"/>
        <v>0.25162460669389003</v>
      </c>
      <c r="J550" s="13">
        <f t="shared" si="615"/>
        <v>0.26855569055753759</v>
      </c>
      <c r="K550" s="13">
        <f t="shared" si="615"/>
        <v>0.30609226947450247</v>
      </c>
      <c r="L550" s="13">
        <f t="shared" ref="L550:O550" si="616">IFERROR(L152/SUM(L380,L437),"-")</f>
        <v>0.30550587877359914</v>
      </c>
      <c r="M550" s="13">
        <f t="shared" si="616"/>
        <v>0.30607502200991316</v>
      </c>
      <c r="N550" s="13">
        <f t="shared" si="616"/>
        <v>0.30602540968379943</v>
      </c>
      <c r="O550" s="13">
        <f t="shared" si="616"/>
        <v>0.30573210016135921</v>
      </c>
      <c r="P550" s="13">
        <f>IFERROR(P152/SUM(P380,P437),"-")</f>
        <v>0.30593995256654816</v>
      </c>
      <c r="Q550" s="13">
        <f>IFERROR(Q152/SUM(Q380,Q437),"-")</f>
        <v>0.30554666638585914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0.13520447254496312</v>
      </c>
      <c r="L551" s="13">
        <f t="shared" ref="L551:O551" si="618">IFERROR(L153/L381,"-")</f>
        <v>0.25310801812733058</v>
      </c>
      <c r="M551" s="13">
        <f t="shared" si="618"/>
        <v>0.26438451928031786</v>
      </c>
      <c r="N551" s="13">
        <f t="shared" si="618"/>
        <v>0.26431989461802485</v>
      </c>
      <c r="O551" s="13">
        <f t="shared" si="618"/>
        <v>0.26420750473829085</v>
      </c>
      <c r="P551" s="13">
        <f>IFERROR(P153/P381,"-")</f>
        <v>0.2636817741084771</v>
      </c>
      <c r="Q551" s="13">
        <f>IFERROR(Q153/Q381,"-")</f>
        <v>0.26368063758267296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0.19760089132854167</v>
      </c>
      <c r="G552" s="13">
        <f t="shared" ref="G552:K552" si="619">IFERROR(G154/SUM(G382,G513),"-")</f>
        <v>0.22581438442258797</v>
      </c>
      <c r="H552" s="13">
        <f t="shared" si="619"/>
        <v>0.25045958417157799</v>
      </c>
      <c r="I552" s="13">
        <f t="shared" si="619"/>
        <v>0.30424736462551943</v>
      </c>
      <c r="J552" s="13">
        <f t="shared" si="619"/>
        <v>0.28692044363630603</v>
      </c>
      <c r="K552" s="13">
        <f t="shared" si="619"/>
        <v>0.35206578576783804</v>
      </c>
      <c r="L552" s="13">
        <f t="shared" ref="L552:O552" si="620">IFERROR(L154/SUM(L382,L513),"-")</f>
        <v>0.36003670678567806</v>
      </c>
      <c r="M552" s="13">
        <f t="shared" si="620"/>
        <v>0.36719631126587388</v>
      </c>
      <c r="N552" s="13">
        <f t="shared" si="620"/>
        <v>0.3661872558930877</v>
      </c>
      <c r="O552" s="13">
        <f t="shared" si="620"/>
        <v>0.31508287870805152</v>
      </c>
      <c r="P552" s="13">
        <f t="shared" ref="P552:Q556" si="621">IFERROR(P154/SUM(P382,P513),"-")</f>
        <v>0.33228179384142237</v>
      </c>
      <c r="Q552" s="13">
        <f t="shared" si="621"/>
        <v>0.27838964009791622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0.33543783552990813</v>
      </c>
      <c r="L553" s="13">
        <f t="shared" ref="L553:O553" si="623">IFERROR(L155/SUM(L383,L514),"-")</f>
        <v>0.34211320344221241</v>
      </c>
      <c r="M553" s="13">
        <f t="shared" si="623"/>
        <v>0.34914831978316141</v>
      </c>
      <c r="N553" s="13">
        <f t="shared" si="623"/>
        <v>0.34910754382535325</v>
      </c>
      <c r="O553" s="13">
        <f t="shared" si="623"/>
        <v>0.3489968058830154</v>
      </c>
      <c r="P553" s="13">
        <f t="shared" si="621"/>
        <v>0.34906352385651707</v>
      </c>
      <c r="Q553" s="13">
        <f t="shared" si="621"/>
        <v>0.34903335805107116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0.17443559823729266</v>
      </c>
      <c r="J554" s="13">
        <f t="shared" si="624"/>
        <v>0.16054287131053563</v>
      </c>
      <c r="K554" s="13">
        <f t="shared" si="624"/>
        <v>0.24119668671508224</v>
      </c>
      <c r="L554" s="13">
        <f t="shared" ref="L554:O554" si="625">IFERROR(L156/SUM(L384,L515),"-")</f>
        <v>0.25055376069883528</v>
      </c>
      <c r="M554" s="13">
        <f t="shared" si="625"/>
        <v>0.25698905416533424</v>
      </c>
      <c r="N554" s="13">
        <f t="shared" si="625"/>
        <v>0.25931859494312504</v>
      </c>
      <c r="O554" s="13">
        <f t="shared" si="625"/>
        <v>0.24266881381450564</v>
      </c>
      <c r="P554" s="13">
        <f t="shared" si="621"/>
        <v>0.25590870131960591</v>
      </c>
      <c r="Q554" s="13">
        <f t="shared" si="621"/>
        <v>0.23450860264527837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0.20736707117523245</v>
      </c>
      <c r="J555" s="13">
        <f t="shared" si="626"/>
        <v>0.18288167406754513</v>
      </c>
      <c r="K555" s="13">
        <f t="shared" si="626"/>
        <v>0.273450933426234</v>
      </c>
      <c r="L555" s="13">
        <f t="shared" ref="L555:O555" si="627">IFERROR(L157/SUM(L385,L516),"-")</f>
        <v>0.27922384961599517</v>
      </c>
      <c r="M555" s="13">
        <f t="shared" si="627"/>
        <v>0.28502552369251327</v>
      </c>
      <c r="N555" s="13">
        <f t="shared" si="627"/>
        <v>0.28520600561201581</v>
      </c>
      <c r="O555" s="13">
        <f t="shared" si="627"/>
        <v>0.28491825510387125</v>
      </c>
      <c r="P555" s="13">
        <f t="shared" si="621"/>
        <v>0.28515774359538226</v>
      </c>
      <c r="Q555" s="13">
        <f t="shared" si="621"/>
        <v>0.28429086594019631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0.26752712230445919</v>
      </c>
      <c r="J556" s="13">
        <f t="shared" si="628"/>
        <v>0.19519892920313531</v>
      </c>
      <c r="K556" s="13">
        <f t="shared" si="628"/>
        <v>0.34757867668031051</v>
      </c>
      <c r="L556" s="13">
        <f t="shared" ref="L556:O556" si="629">IFERROR(L158/SUM(L386,L517),"-")</f>
        <v>0.35663243179318527</v>
      </c>
      <c r="M556" s="13">
        <f t="shared" si="629"/>
        <v>0.3644993282764607</v>
      </c>
      <c r="N556" s="13">
        <f t="shared" si="629"/>
        <v>0.36457801032871001</v>
      </c>
      <c r="O556" s="13">
        <f t="shared" si="629"/>
        <v>0.33112777793199438</v>
      </c>
      <c r="P556" s="13">
        <f t="shared" si="621"/>
        <v>0.34419115656763866</v>
      </c>
      <c r="Q556" s="13">
        <f t="shared" si="621"/>
        <v>0.31436016061821315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0.14999999999999991</v>
      </c>
      <c r="M563" s="13">
        <f t="shared" si="631"/>
        <v>0.15000000000000013</v>
      </c>
      <c r="N563" s="13">
        <f t="shared" si="631"/>
        <v>0.14999999999999994</v>
      </c>
      <c r="O563" s="13">
        <f t="shared" si="631"/>
        <v>0.15000000000000002</v>
      </c>
      <c r="P563" s="13">
        <f>IFERROR(P168/P396,"-")</f>
        <v>0.15000000000000008</v>
      </c>
      <c r="Q563" s="13">
        <f>IFERROR(Q168/Q396,"-")</f>
        <v>0.15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0.41999999999999987</v>
      </c>
      <c r="L564" s="13">
        <f t="shared" ref="L564:O564" si="633">IFERROR(L170/SUM(L398,L439),"-")</f>
        <v>0.42000000000000004</v>
      </c>
      <c r="M564" s="13">
        <f t="shared" si="633"/>
        <v>0.41999999999999993</v>
      </c>
      <c r="N564" s="13">
        <f t="shared" si="633"/>
        <v>0.41999999999999993</v>
      </c>
      <c r="O564" s="13">
        <f t="shared" si="633"/>
        <v>0.42000000000000026</v>
      </c>
      <c r="P564" s="13">
        <f>IFERROR(P170/SUM(P398,P439),"-")</f>
        <v>0.42000000000000026</v>
      </c>
      <c r="Q564" s="13">
        <f>IFERROR(Q170/SUM(Q398,Q439),"-")</f>
        <v>0.42000000000000004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0.49500000000000016</v>
      </c>
      <c r="J565" s="13">
        <f t="shared" si="634"/>
        <v>0.5224999999999993</v>
      </c>
      <c r="K565" s="13">
        <f t="shared" si="634"/>
        <v>0.54999999999999971</v>
      </c>
      <c r="L565" s="13">
        <f t="shared" ref="L565:O565" si="635">IFERROR(L171/SUM(L399,L519),"-")</f>
        <v>0.57499999999999951</v>
      </c>
      <c r="M565" s="13">
        <f t="shared" si="635"/>
        <v>0.59999999999999987</v>
      </c>
      <c r="N565" s="13">
        <f t="shared" si="635"/>
        <v>0.59999999999999942</v>
      </c>
      <c r="O565" s="13">
        <f t="shared" si="635"/>
        <v>0.60000000000000009</v>
      </c>
      <c r="P565" s="13">
        <f>IFERROR(P171/SUM(P399,P519),"-")</f>
        <v>0.60000000000000009</v>
      </c>
      <c r="Q565" s="13">
        <f>IFERROR(Q171/SUM(Q399,Q519),"-")</f>
        <v>0.59999999999999964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0.47499999999999981</v>
      </c>
      <c r="J566" s="13">
        <f t="shared" si="636"/>
        <v>0.50750000000000028</v>
      </c>
      <c r="K566" s="13">
        <f t="shared" si="636"/>
        <v>0.53999999999999959</v>
      </c>
      <c r="L566" s="13">
        <f t="shared" ref="L566:O566" si="637">IFERROR(L172/SUM(L400,L520),"-")</f>
        <v>0.55749999999999922</v>
      </c>
      <c r="M566" s="13">
        <f t="shared" si="637"/>
        <v>0.57499999999999984</v>
      </c>
      <c r="N566" s="13">
        <f t="shared" si="637"/>
        <v>0.57499999999999951</v>
      </c>
      <c r="O566" s="13">
        <f t="shared" si="637"/>
        <v>0.57499999999999996</v>
      </c>
      <c r="P566" s="13">
        <f>IFERROR(P172/SUM(P400,P520),"-")</f>
        <v>0.57500000000000018</v>
      </c>
      <c r="Q566" s="13">
        <f>IFERROR(Q172/SUM(Q400,Q520),"-")</f>
        <v>0.57499999999999918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0.69998052883187412</v>
      </c>
      <c r="G567" s="13">
        <f t="shared" si="638"/>
        <v>0.69998645868404386</v>
      </c>
      <c r="H567" s="13">
        <f t="shared" si="638"/>
        <v>0.69999896457878807</v>
      </c>
      <c r="I567" s="13">
        <f t="shared" si="638"/>
        <v>0.6999979172332077</v>
      </c>
      <c r="J567" s="13">
        <f t="shared" si="638"/>
        <v>0.69999568557045078</v>
      </c>
      <c r="K567" s="13">
        <f t="shared" si="638"/>
        <v>0.69999659507085465</v>
      </c>
      <c r="L567" s="13">
        <f t="shared" ref="L567:O567" si="639">IFERROR(L174/L402,"-")</f>
        <v>0.69999500827230887</v>
      </c>
      <c r="M567" s="13">
        <f t="shared" si="639"/>
        <v>0.69999799139510388</v>
      </c>
      <c r="N567" s="13">
        <f t="shared" si="639"/>
        <v>0.69999810746027802</v>
      </c>
      <c r="O567" s="13">
        <f t="shared" si="639"/>
        <v>0.69999793612913419</v>
      </c>
      <c r="P567" s="13">
        <f t="shared" ref="P567:Q573" si="640">IFERROR(P174/P402,"-")</f>
        <v>0.69999826306315527</v>
      </c>
      <c r="Q567" s="13">
        <f t="shared" si="640"/>
        <v>0.69999780826301283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0.8668980454899764</v>
      </c>
      <c r="G568" s="13">
        <f t="shared" si="638"/>
        <v>0.86676935873930805</v>
      </c>
      <c r="H568" s="13">
        <f t="shared" si="638"/>
        <v>0.86699745216327062</v>
      </c>
      <c r="I568" s="13">
        <f t="shared" si="638"/>
        <v>0.86697887078807157</v>
      </c>
      <c r="J568" s="13">
        <f t="shared" si="638"/>
        <v>0.86703874324587538</v>
      </c>
      <c r="K568" s="13">
        <f t="shared" si="638"/>
        <v>0.86703923563233787</v>
      </c>
      <c r="L568" s="13">
        <f t="shared" ref="L568:O568" si="641">IFERROR(L175/L403,"-")</f>
        <v>0.86703929657963752</v>
      </c>
      <c r="M568" s="13">
        <f t="shared" si="641"/>
        <v>0.86703918228572785</v>
      </c>
      <c r="N568" s="13">
        <f t="shared" si="641"/>
        <v>0.86703929051708606</v>
      </c>
      <c r="O568" s="13">
        <f t="shared" si="641"/>
        <v>0.86703904303311896</v>
      </c>
      <c r="P568" s="13">
        <f t="shared" si="640"/>
        <v>0.86703923269922556</v>
      </c>
      <c r="Q568" s="13">
        <f t="shared" si="640"/>
        <v>0.86703898847783012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0.89414542821282672</v>
      </c>
      <c r="G569" s="13">
        <f t="shared" si="638"/>
        <v>0.89422797225444606</v>
      </c>
      <c r="H569" s="13">
        <f t="shared" si="638"/>
        <v>0.89420976362310323</v>
      </c>
      <c r="I569" s="13">
        <f t="shared" si="638"/>
        <v>0.89419751457839636</v>
      </c>
      <c r="J569" s="13">
        <f t="shared" si="638"/>
        <v>0.89425863503105807</v>
      </c>
      <c r="K569" s="13">
        <f t="shared" si="638"/>
        <v>0.89426932602165088</v>
      </c>
      <c r="L569" s="13">
        <f t="shared" ref="L569:O569" si="642">IFERROR(L176/L404,"-")</f>
        <v>0.89426961530568339</v>
      </c>
      <c r="M569" s="13">
        <f t="shared" si="642"/>
        <v>0.89426942699206124</v>
      </c>
      <c r="N569" s="13">
        <f t="shared" si="642"/>
        <v>0.89426959186738086</v>
      </c>
      <c r="O569" s="13">
        <f t="shared" si="642"/>
        <v>0.8942695483421359</v>
      </c>
      <c r="P569" s="13">
        <f t="shared" si="640"/>
        <v>0.89426952445965124</v>
      </c>
      <c r="Q569" s="13">
        <f t="shared" si="640"/>
        <v>0.89426951941752764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0.90400744549098788</v>
      </c>
      <c r="G570" s="13">
        <f t="shared" si="638"/>
        <v>0.9039395355022013</v>
      </c>
      <c r="H570" s="13">
        <f t="shared" si="638"/>
        <v>0.90407562660874585</v>
      </c>
      <c r="I570" s="13">
        <f t="shared" si="638"/>
        <v>0.90426790071732432</v>
      </c>
      <c r="J570" s="13">
        <f t="shared" si="638"/>
        <v>0.90426905725137907</v>
      </c>
      <c r="K570" s="13">
        <f t="shared" si="638"/>
        <v>0.90426952232909819</v>
      </c>
      <c r="L570" s="13">
        <f t="shared" ref="L570:O570" si="643">IFERROR(L177/L405,"-")</f>
        <v>0.90426944382138486</v>
      </c>
      <c r="M570" s="13">
        <f t="shared" si="643"/>
        <v>0.90426874445706562</v>
      </c>
      <c r="N570" s="13">
        <f t="shared" si="643"/>
        <v>0.90426934312815299</v>
      </c>
      <c r="O570" s="13">
        <f t="shared" si="643"/>
        <v>0.90426840483689708</v>
      </c>
      <c r="P570" s="13">
        <f t="shared" si="640"/>
        <v>0.90426910903189983</v>
      </c>
      <c r="Q570" s="13">
        <f t="shared" si="640"/>
        <v>0.90426846343360856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0.90400786960411128</v>
      </c>
      <c r="G571" s="13">
        <f t="shared" si="638"/>
        <v>0.90394004894868363</v>
      </c>
      <c r="H571" s="13">
        <f t="shared" si="638"/>
        <v>0.90407594190063056</v>
      </c>
      <c r="I571" s="13">
        <f t="shared" si="638"/>
        <v>0.90426612544428586</v>
      </c>
      <c r="J571" s="13">
        <f t="shared" si="638"/>
        <v>0.90426713942805681</v>
      </c>
      <c r="K571" s="13">
        <f t="shared" si="638"/>
        <v>0.90426861208492537</v>
      </c>
      <c r="L571" s="13">
        <f t="shared" ref="L571:O571" si="644">IFERROR(L178/L406,"-")</f>
        <v>0.90426818301975664</v>
      </c>
      <c r="M571" s="13">
        <f t="shared" si="644"/>
        <v>0.90426502601276093</v>
      </c>
      <c r="N571" s="13">
        <f t="shared" si="644"/>
        <v>0.90426718711368936</v>
      </c>
      <c r="O571" s="13">
        <f t="shared" si="644"/>
        <v>0.90426368885317521</v>
      </c>
      <c r="P571" s="13">
        <f t="shared" si="640"/>
        <v>0.90426641929708773</v>
      </c>
      <c r="Q571" s="13">
        <f t="shared" si="640"/>
        <v>0.90426476599863581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0.9040078093768692</v>
      </c>
      <c r="G572" s="13">
        <f t="shared" si="638"/>
        <v>0.9039399710729239</v>
      </c>
      <c r="H572" s="13">
        <f t="shared" si="638"/>
        <v>0.90407587902972752</v>
      </c>
      <c r="I572" s="13">
        <f t="shared" si="638"/>
        <v>0.90426649916549995</v>
      </c>
      <c r="J572" s="13">
        <f t="shared" si="638"/>
        <v>0.90426775719811403</v>
      </c>
      <c r="K572" s="13">
        <f t="shared" si="638"/>
        <v>0.90426883808615632</v>
      </c>
      <c r="L572" s="13">
        <f t="shared" ref="L572:O572" si="645">IFERROR(L179/L407,"-")</f>
        <v>0.90426902980420798</v>
      </c>
      <c r="M572" s="13">
        <f t="shared" si="645"/>
        <v>0.90426562398527643</v>
      </c>
      <c r="N572" s="13">
        <f t="shared" si="645"/>
        <v>0.90426771103412285</v>
      </c>
      <c r="O572" s="13">
        <f t="shared" si="645"/>
        <v>0.90426471911012607</v>
      </c>
      <c r="P572" s="13">
        <f t="shared" si="640"/>
        <v>0.90426670660053732</v>
      </c>
      <c r="Q572" s="13">
        <f t="shared" si="640"/>
        <v>0.90426484797556517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0.90400842955489191</v>
      </c>
      <c r="G573" s="13">
        <f t="shared" si="638"/>
        <v>0.90394077902125292</v>
      </c>
      <c r="H573" s="13">
        <f t="shared" si="638"/>
        <v>0.90407633570793611</v>
      </c>
      <c r="I573" s="13">
        <f t="shared" si="638"/>
        <v>0.90426745877381975</v>
      </c>
      <c r="J573" s="13">
        <f t="shared" si="638"/>
        <v>0.90426837310436659</v>
      </c>
      <c r="K573" s="13">
        <f t="shared" si="638"/>
        <v>0.90426906592867651</v>
      </c>
      <c r="L573" s="13">
        <f t="shared" ref="L573:O573" si="646">IFERROR(L180/L408,"-")</f>
        <v>0.90426925699182104</v>
      </c>
      <c r="M573" s="13">
        <f t="shared" si="646"/>
        <v>0.90426664396438539</v>
      </c>
      <c r="N573" s="13">
        <f t="shared" si="646"/>
        <v>0.90426825538390365</v>
      </c>
      <c r="O573" s="13">
        <f t="shared" si="646"/>
        <v>0.90426597108891626</v>
      </c>
      <c r="P573" s="13">
        <f t="shared" si="640"/>
        <v>0.90426745698177269</v>
      </c>
      <c r="Q573" s="13">
        <f t="shared" si="640"/>
        <v>0.90426604649727205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0.59933754341957513</v>
      </c>
      <c r="G575" s="4">
        <f t="shared" ref="G575:K575" si="647">IFERROR(G212/G442,"-")</f>
        <v>0.61103018247888097</v>
      </c>
      <c r="H575" s="4">
        <f t="shared" si="647"/>
        <v>0.61541437891662787</v>
      </c>
      <c r="I575" s="4">
        <f t="shared" si="647"/>
        <v>0.38083293048419881</v>
      </c>
      <c r="J575" s="4">
        <f t="shared" si="647"/>
        <v>0.38083293048419881</v>
      </c>
      <c r="K575" s="4">
        <f t="shared" si="647"/>
        <v>0.3808329304841987</v>
      </c>
      <c r="L575" s="4">
        <f t="shared" ref="L575:O575" si="648">IFERROR(L212/L442,"-")</f>
        <v>0.38083293048419875</v>
      </c>
      <c r="M575" s="4">
        <f t="shared" si="648"/>
        <v>0.38083293048419897</v>
      </c>
      <c r="N575" s="4">
        <f t="shared" si="648"/>
        <v>0.38083293048419914</v>
      </c>
      <c r="O575" s="4">
        <f t="shared" si="648"/>
        <v>0.38083293048419886</v>
      </c>
      <c r="P575" s="4">
        <f>IFERROR(P212/P442,"-")</f>
        <v>0.38083293048419892</v>
      </c>
      <c r="Q575" s="4">
        <f>IFERROR(Q212/Q442,"-")</f>
        <v>0.38083293048419914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0.85445501111132549</v>
      </c>
      <c r="G577" s="4">
        <f t="shared" ref="G577:K577" si="651">IFERROR(G220/G450,"-")</f>
        <v>0.85445501111132593</v>
      </c>
      <c r="H577" s="4">
        <f t="shared" si="651"/>
        <v>0.8544550111113246</v>
      </c>
      <c r="I577" s="4">
        <f t="shared" si="651"/>
        <v>0.85445501111132471</v>
      </c>
      <c r="J577" s="4">
        <f t="shared" si="651"/>
        <v>0.85445501111132538</v>
      </c>
      <c r="K577" s="4">
        <f t="shared" si="651"/>
        <v>0.85445501111132571</v>
      </c>
      <c r="L577" s="4">
        <f t="shared" ref="L577:O577" si="652">IFERROR(L220/L450,"-")</f>
        <v>0.85445501111132505</v>
      </c>
      <c r="M577" s="4">
        <f t="shared" si="652"/>
        <v>0.85445501111132471</v>
      </c>
      <c r="N577" s="4">
        <f t="shared" si="652"/>
        <v>0.85445501111132538</v>
      </c>
      <c r="O577" s="4">
        <f t="shared" si="652"/>
        <v>0.85445501111132649</v>
      </c>
      <c r="P577" s="4">
        <f>IFERROR(P220/P450,"-")</f>
        <v>0.85445501111132482</v>
      </c>
      <c r="Q577" s="4">
        <f>IFERROR(Q220/Q450,"-")</f>
        <v>0.85445501111132494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0.70000000000000062</v>
      </c>
      <c r="G578" s="4">
        <f t="shared" ref="G578:K578" si="653">IFERROR(G226/G456,"-")</f>
        <v>0.7</v>
      </c>
      <c r="H578" s="4">
        <f t="shared" si="653"/>
        <v>0.70000000000000129</v>
      </c>
      <c r="I578" s="4">
        <f t="shared" si="653"/>
        <v>0.6999999999999994</v>
      </c>
      <c r="J578" s="4">
        <f t="shared" si="653"/>
        <v>0.70000000000000029</v>
      </c>
      <c r="K578" s="4">
        <f t="shared" si="653"/>
        <v>0.70000000000000018</v>
      </c>
      <c r="L578" s="4">
        <f t="shared" ref="L578:O578" si="654">IFERROR(L226/L456,"-")</f>
        <v>0.70000000000000007</v>
      </c>
      <c r="M578" s="4">
        <f t="shared" si="654"/>
        <v>0.69999999999999962</v>
      </c>
      <c r="N578" s="4">
        <f t="shared" si="654"/>
        <v>0.70000000000000029</v>
      </c>
      <c r="O578" s="4">
        <f t="shared" si="654"/>
        <v>0.70000000000000073</v>
      </c>
      <c r="P578" s="4">
        <f>IFERROR(P226/P456,"-")</f>
        <v>0.69999999999999962</v>
      </c>
      <c r="Q578" s="4">
        <f>IFERROR(Q226/Q456,"-")</f>
        <v>0.70000000000000029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0.50000000000000022</v>
      </c>
      <c r="J579">
        <f t="shared" si="655"/>
        <v>0.50000000000000011</v>
      </c>
      <c r="K579">
        <f t="shared" si="655"/>
        <v>0.49999999999999983</v>
      </c>
      <c r="L579">
        <f t="shared" ref="L579:O579" si="656">IFERROR(L228/L458,"-")</f>
        <v>0.50000000000000033</v>
      </c>
      <c r="M579">
        <f t="shared" si="656"/>
        <v>0.49999999999999983</v>
      </c>
      <c r="N579">
        <f t="shared" si="656"/>
        <v>0.49999999999999994</v>
      </c>
      <c r="O579">
        <f t="shared" si="656"/>
        <v>0.49999999999999983</v>
      </c>
      <c r="P579">
        <f>IFERROR(P228/P458,"-")</f>
        <v>0.49999999999999978</v>
      </c>
      <c r="Q579">
        <f>IFERROR(Q228/Q458,"-")</f>
        <v>0.499999999999999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0.84999999999999876</v>
      </c>
      <c r="L580">
        <f t="shared" ref="L580:O580" si="658">IFERROR(L230/L460,"-")</f>
        <v>0.84999999999999976</v>
      </c>
      <c r="M580">
        <f t="shared" si="658"/>
        <v>0.85000000000000031</v>
      </c>
      <c r="N580">
        <f t="shared" si="658"/>
        <v>0.84999999999999931</v>
      </c>
      <c r="O580">
        <f t="shared" si="658"/>
        <v>0.84999999999999953</v>
      </c>
      <c r="P580">
        <f>IFERROR(P230/P460,"-")</f>
        <v>0.8500000000000002</v>
      </c>
      <c r="Q580">
        <f>IFERROR(Q230/Q460,"-")</f>
        <v>0.84999999999999987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2.9999999999999982</v>
      </c>
      <c r="H581" s="4">
        <f t="shared" si="659"/>
        <v>2.9999999999999982</v>
      </c>
      <c r="I581" s="4">
        <f t="shared" si="659"/>
        <v>3.0000000000000018</v>
      </c>
      <c r="J581" s="4">
        <f t="shared" si="659"/>
        <v>3.0000000000000036</v>
      </c>
      <c r="K581" s="4">
        <f t="shared" si="659"/>
        <v>3.0000000000000031</v>
      </c>
      <c r="L581" s="4">
        <f t="shared" ref="L581:O581" si="660">IFERROR(L232/L462,"-")</f>
        <v>3.0000000000000053</v>
      </c>
      <c r="M581" s="4">
        <f t="shared" si="660"/>
        <v>3</v>
      </c>
      <c r="N581" s="4">
        <f t="shared" si="660"/>
        <v>2.9999999999999987</v>
      </c>
      <c r="O581" s="4">
        <f t="shared" si="660"/>
        <v>2.9999999999999982</v>
      </c>
      <c r="P581" s="4">
        <f>IFERROR(P232/P462,"-")</f>
        <v>2.9999999999999982</v>
      </c>
      <c r="Q581" s="4">
        <f>IFERROR(Q232/Q462,"-")</f>
        <v>2.9999999999999987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0.71274846193599817</v>
      </c>
      <c r="G582" s="3">
        <f>[1]Other_transformation!C$5</f>
        <v>0.63725309941811226</v>
      </c>
      <c r="H582" s="3">
        <f>[1]Other_transformation!D$5</f>
        <v>0.47861444540232373</v>
      </c>
      <c r="I582" s="3">
        <f>[1]Other_transformation!E$5</f>
        <v>1.2976472754925249E-4</v>
      </c>
      <c r="J582" s="3">
        <f>[1]Other_transformation!F$5</f>
        <v>3.0951736185301986E-4</v>
      </c>
      <c r="K582" s="3">
        <f>[1]Other_transformation!G$5</f>
        <v>2.4343203098588006E-4</v>
      </c>
      <c r="L582" s="3">
        <f>[1]Other_transformation!H$5</f>
        <v>1.9229185098413204E-4</v>
      </c>
      <c r="M582" s="3">
        <f>[1]Other_transformation!I$5</f>
        <v>3.3815979862903118</v>
      </c>
      <c r="N582" s="3">
        <f>[1]Other_transformation!J$5</f>
        <v>3.6766556354921427</v>
      </c>
      <c r="O582" s="3">
        <f>[1]Other_transformation!K$5</f>
        <v>3.3817564022909585</v>
      </c>
      <c r="P582" s="3">
        <f>[1]Other_transformation!L$5</f>
        <v>3.6764402434013417</v>
      </c>
      <c r="Q582" s="3">
        <f>[1]Other_transformation!M$5</f>
        <v>3.8772840219216653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0.71274846193599817</v>
      </c>
      <c r="G583" s="1">
        <f t="shared" ref="G583:K583" si="661">G582</f>
        <v>0.63725309941811226</v>
      </c>
      <c r="H583" s="1">
        <f t="shared" si="661"/>
        <v>0.47861444540232373</v>
      </c>
      <c r="I583" s="1">
        <f t="shared" si="661"/>
        <v>1.2976472754925249E-4</v>
      </c>
      <c r="J583" s="1">
        <f t="shared" si="661"/>
        <v>3.0951736185301986E-4</v>
      </c>
      <c r="K583" s="1">
        <f t="shared" si="661"/>
        <v>2.4343203098588006E-4</v>
      </c>
      <c r="L583" s="1">
        <f t="shared" ref="L583:O583" si="662">L582</f>
        <v>1.9229185098413204E-4</v>
      </c>
      <c r="M583" s="1">
        <f t="shared" si="662"/>
        <v>3.3815979862903118</v>
      </c>
      <c r="N583" s="1">
        <f t="shared" si="662"/>
        <v>3.6766556354921427</v>
      </c>
      <c r="O583" s="1">
        <f t="shared" si="662"/>
        <v>3.3817564022909585</v>
      </c>
      <c r="P583" s="1">
        <f>P582</f>
        <v>3.6764402434013417</v>
      </c>
      <c r="Q583" s="1">
        <f>Q582</f>
        <v>3.8772840219216653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0.71274846193599817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0.63725309941811226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0.47861444540232373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1.2976472754925249E-4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3.0951736185301986E-4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1.796339219935322E-4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1.0403996580873674E-4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8.3568609154855962E-5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3.5367470567556745E-5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1.29028898574871E-4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5.2265781548547974E-5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2.2240999229126415E-4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6.379810899234785E-5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8.8251885175395309E-5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3.3815144176811569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3.6766202680215749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3.3816273733923836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3.6763879776197932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3.8770616119293742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0.27797190015503931</v>
      </c>
      <c r="G586" s="3">
        <f t="shared" ref="G586:O586" si="663">G587</f>
        <v>0.2485287087730636</v>
      </c>
      <c r="H586" s="3">
        <f t="shared" si="663"/>
        <v>0.18665963370690591</v>
      </c>
      <c r="I586" s="3">
        <f t="shared" si="663"/>
        <v>5.0608243744208398E-5</v>
      </c>
      <c r="J586" s="3">
        <f t="shared" si="663"/>
        <v>1.2071177112267771E-4</v>
      </c>
      <c r="K586" s="3">
        <f t="shared" si="663"/>
        <v>9.4938492084493058E-5</v>
      </c>
      <c r="L586" s="3">
        <f t="shared" si="663"/>
        <v>7.4993821883811393E-5</v>
      </c>
      <c r="M586" s="3">
        <f t="shared" si="663"/>
        <v>1.3188232146532202</v>
      </c>
      <c r="N586" s="3">
        <f t="shared" si="663"/>
        <v>1.4338956978419317</v>
      </c>
      <c r="O586" s="3">
        <f t="shared" si="663"/>
        <v>1.3188849968934719</v>
      </c>
      <c r="P586" s="3">
        <f>P587</f>
        <v>1.4338116949265209</v>
      </c>
      <c r="Q586" s="3">
        <f>Q587</f>
        <v>1.5121407685494472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0.27797190015503931</v>
      </c>
      <c r="G587" s="1">
        <f t="shared" ref="G587:K587" si="664">SUM(G588:G589)</f>
        <v>0.2485287087730636</v>
      </c>
      <c r="H587" s="1">
        <f t="shared" si="664"/>
        <v>0.18665963370690591</v>
      </c>
      <c r="I587" s="1">
        <f t="shared" si="664"/>
        <v>5.0608243744208398E-5</v>
      </c>
      <c r="J587" s="1">
        <f t="shared" si="664"/>
        <v>1.2071177112267771E-4</v>
      </c>
      <c r="K587" s="1">
        <f t="shared" si="664"/>
        <v>9.4938492084493058E-5</v>
      </c>
      <c r="L587" s="1">
        <f t="shared" ref="L587:O587" si="665">SUM(L588:L589)</f>
        <v>7.4993821883811393E-5</v>
      </c>
      <c r="M587" s="1">
        <f t="shared" si="665"/>
        <v>1.3188232146532202</v>
      </c>
      <c r="N587" s="1">
        <f t="shared" si="665"/>
        <v>1.4338956978419317</v>
      </c>
      <c r="O587" s="1">
        <f t="shared" si="665"/>
        <v>1.3188849968934719</v>
      </c>
      <c r="P587" s="1">
        <f>SUM(P588:P589)</f>
        <v>1.4338116949265209</v>
      </c>
      <c r="Q587" s="1">
        <f>SUM(Q588:Q589)</f>
        <v>1.5121407685494472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0.27797190015503931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0.2485287087730636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0.18665963370690591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5.0608243744208398E-5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1.2071177112267771E-4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7.0057229577477455E-5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4.0575586665407271E-5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3.2591757570393746E-5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1.3793313521347118E-5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5.0321270444199677E-5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2.0383654803933682E-5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8.6739896993592831E-5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2.4881262507015604E-5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3.4418235218404123E-5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1.3187906228956499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1.4338819045284104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1.3188346756230278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1.4337913112717171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1.5120540286524535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2.0805127603911813</v>
      </c>
      <c r="G590" s="3">
        <f t="shared" ref="G590:K590" si="666">G591+G594</f>
        <v>1.8601417972014684</v>
      </c>
      <c r="H590" s="3">
        <f t="shared" si="666"/>
        <v>1.3970755661293832</v>
      </c>
      <c r="I590" s="3">
        <f t="shared" si="666"/>
        <v>3.7878323971626799E-4</v>
      </c>
      <c r="J590" s="3">
        <f t="shared" si="666"/>
        <v>9.0348117924896466E-4</v>
      </c>
      <c r="K590" s="3">
        <f t="shared" si="666"/>
        <v>7.1437864294061383E-4</v>
      </c>
      <c r="L590" s="3">
        <f t="shared" ref="L590:O590" si="667">L591+L594</f>
        <v>5.6655720389670104E-4</v>
      </c>
      <c r="M590" s="3">
        <f t="shared" si="667"/>
        <v>10.072326166577572</v>
      </c>
      <c r="N590" s="3">
        <f t="shared" si="667"/>
        <v>10.951179321682263</v>
      </c>
      <c r="O590" s="3">
        <f t="shared" si="667"/>
        <v>10.072795311816551</v>
      </c>
      <c r="P590" s="3">
        <f>P591+P594</f>
        <v>10.950536754298136</v>
      </c>
      <c r="Q590" s="3">
        <f>Q591+Q594</f>
        <v>11.548754158871427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2.0309767422866294</v>
      </c>
      <c r="G591" s="1">
        <f t="shared" ref="G591:K591" si="668">SUM(G592:G593)</f>
        <v>1.8158527067919097</v>
      </c>
      <c r="H591" s="1">
        <f t="shared" si="668"/>
        <v>1.3638118621739217</v>
      </c>
      <c r="I591" s="1">
        <f t="shared" si="668"/>
        <v>3.6976459115159493E-4</v>
      </c>
      <c r="J591" s="1">
        <f t="shared" si="668"/>
        <v>8.819697226001798E-4</v>
      </c>
      <c r="K591" s="1">
        <f t="shared" si="668"/>
        <v>6.9365957229426526E-4</v>
      </c>
      <c r="L591" s="1">
        <f t="shared" ref="L591:O591" si="669">SUM(L592:L593)</f>
        <v>5.4793562937928387E-4</v>
      </c>
      <c r="M591" s="1">
        <f t="shared" si="669"/>
        <v>9.635863461934246</v>
      </c>
      <c r="N591" s="1">
        <f t="shared" si="669"/>
        <v>10.476630233334845</v>
      </c>
      <c r="O591" s="1">
        <f t="shared" si="669"/>
        <v>9.6363148683280961</v>
      </c>
      <c r="P591" s="1">
        <f>SUM(P592:P593)</f>
        <v>10.476016473572107</v>
      </c>
      <c r="Q591" s="1">
        <f>SUM(Q592:Q593)</f>
        <v>11.048320820465793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2.0309767422866294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1.8158527067919097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1.3638118621739217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3.6976459115159493E-4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8.819697226001798E-4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5.1186686072057016E-4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2.9646188257199501E-4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2.3812875178676183E-4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1.0077960738225286E-4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3.6766784648909482E-4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1.4893134452258742E-4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6.3375727303395643E-4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1.8179271157369511E-4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2.5147374680728886E-4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9.6356253331824586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10.476529453727462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9.6359472004816062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10.475867542227585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11.047687063192759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4.9536018104551924E-2</v>
      </c>
      <c r="G594" s="1">
        <f t="shared" ref="G594:K594" si="670">SUM(G595:G596)</f>
        <v>4.4289090409558814E-2</v>
      </c>
      <c r="H594" s="1">
        <f t="shared" si="670"/>
        <v>3.3263703955461528E-2</v>
      </c>
      <c r="I594" s="1">
        <f t="shared" si="670"/>
        <v>9.0186485646730506E-6</v>
      </c>
      <c r="J594" s="1">
        <f t="shared" si="670"/>
        <v>2.1511456648784864E-5</v>
      </c>
      <c r="K594" s="1">
        <f t="shared" si="670"/>
        <v>2.0719070646348529E-5</v>
      </c>
      <c r="L594" s="1">
        <f t="shared" ref="L594:O594" si="671">SUM(L595:L596)</f>
        <v>1.8621574517417147E-5</v>
      </c>
      <c r="M594" s="1">
        <f t="shared" si="671"/>
        <v>0.43646270464332571</v>
      </c>
      <c r="N594" s="1">
        <f t="shared" si="671"/>
        <v>0.47454908834741766</v>
      </c>
      <c r="O594" s="1">
        <f t="shared" si="671"/>
        <v>0.43648044348845416</v>
      </c>
      <c r="P594" s="1">
        <f>SUM(P595:P596)</f>
        <v>0.47452028072602953</v>
      </c>
      <c r="Q594" s="1">
        <f>SUM(Q595:Q596)</f>
        <v>0.50043333840563409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4.9536018104551924E-2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4.4289090409558814E-2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3.3263703955461528E-2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9.0186485646730506E-6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2.1511456648784864E-5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1.2484557578550484E-5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7.2307776237071989E-6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5.8080183362624834E-6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2.4580392044451915E-6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8.9675084509535398E-6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3.6324718176240821E-6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1.5457494464242837E-5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8.2345130677980445E-6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1.1390796893709948E-5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0.43645689662498943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0.4745466303082132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0.43647147598000319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0.47451664825421191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0.5004178809111699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0.47619047619047555</v>
      </c>
      <c r="G598" s="4">
        <f t="shared" ref="G598:K599" si="672">IFERROR(SUM(G584,G588)/SUM(G592,G595),"-")</f>
        <v>0.47619047619047644</v>
      </c>
      <c r="H598" s="4">
        <f t="shared" si="672"/>
        <v>0.47619047619047589</v>
      </c>
      <c r="I598" s="4">
        <f t="shared" si="672"/>
        <v>0.47619047619047605</v>
      </c>
      <c r="J598" s="4">
        <f t="shared" si="672"/>
        <v>0.47619047619047633</v>
      </c>
      <c r="K598" s="4">
        <f t="shared" si="672"/>
        <v>0.47619047619047589</v>
      </c>
      <c r="L598" s="4">
        <f t="shared" ref="L598:O598" si="673">IFERROR(SUM(L584,L588)/SUM(L592,L595),"-")</f>
        <v>0.4761904761904765</v>
      </c>
      <c r="M598" s="4">
        <f t="shared" si="673"/>
        <v>0.47619047619047633</v>
      </c>
      <c r="N598" s="4">
        <f t="shared" si="673"/>
        <v>0.4761904761904765</v>
      </c>
      <c r="O598" s="4">
        <f t="shared" si="673"/>
        <v>0.47619047619047628</v>
      </c>
      <c r="P598" s="4">
        <f>IFERROR(SUM(P584,P588)/SUM(P592,P595),"-")</f>
        <v>0.47619047619047611</v>
      </c>
      <c r="Q598" s="4">
        <f>IFERROR(SUM(Q584,Q588)/SUM(Q592,Q595),"-")</f>
        <v>0.4761904761904765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0.46666666666666656</v>
      </c>
      <c r="L599" s="4">
        <f t="shared" ref="L599:O599" si="674">IFERROR(SUM(L585,L589)/SUM(L593,L596),"-")</f>
        <v>0.46666666666666667</v>
      </c>
      <c r="M599" s="4">
        <f t="shared" si="674"/>
        <v>0.46666666666666645</v>
      </c>
      <c r="N599" s="4">
        <f t="shared" si="674"/>
        <v>0.46666666666666701</v>
      </c>
      <c r="O599" s="4">
        <f t="shared" si="674"/>
        <v>0.46666666666666601</v>
      </c>
      <c r="P599" s="4">
        <f>IFERROR(SUM(P585,P589)/SUM(P593,P596),"-")</f>
        <v>0.46666666666666712</v>
      </c>
      <c r="Q599" s="4">
        <f>IFERROR(SUM(Q585,Q589)/SUM(Q593,Q596),"-")</f>
        <v>0.46666666666666617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0.18465973808351233</v>
      </c>
      <c r="G600" s="1">
        <f>[1]Other_transformation!C$12</f>
        <v>3.3934857364280175E-5</v>
      </c>
      <c r="H600" s="1">
        <f>[1]Other_transformation!D$12</f>
        <v>0.18464258072848386</v>
      </c>
      <c r="I600" s="1">
        <f>[1]Other_transformation!E$12</f>
        <v>5.0095872492786936E-5</v>
      </c>
      <c r="J600" s="1">
        <f>[1]Other_transformation!F$12</f>
        <v>8.0748516466439799E-5</v>
      </c>
      <c r="K600" s="1">
        <f>[1]Other_transformation!G$12</f>
        <v>8.2853310480656268E-5</v>
      </c>
      <c r="L600" s="1">
        <f>[1]Other_transformation!H$12</f>
        <v>8.7421877485089204E-5</v>
      </c>
      <c r="M600" s="1">
        <f>[1]Other_transformation!I$12</f>
        <v>1.8263106835880375E-4</v>
      </c>
      <c r="N600" s="1">
        <f>[1]Other_transformation!J$12</f>
        <v>8.2012079264804884E-5</v>
      </c>
      <c r="O600" s="1">
        <f>[1]Other_transformation!K$12</f>
        <v>2.1511272247713893E-4</v>
      </c>
      <c r="P600" s="1">
        <f>[1]Other_transformation!L$12</f>
        <v>1.1044948328687952E-4</v>
      </c>
      <c r="Q600" s="1">
        <f>[1]Other_transformation!M$12</f>
        <v>3.7711011861667692E-4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0.18465973808351233</v>
      </c>
      <c r="G601" s="1">
        <f t="shared" ref="G601:K601" si="675">SUM(G602:G603)</f>
        <v>3.3934857364280175E-5</v>
      </c>
      <c r="H601" s="1">
        <f t="shared" si="675"/>
        <v>0.18464258072848386</v>
      </c>
      <c r="I601" s="1">
        <f t="shared" si="675"/>
        <v>5.0095872492786936E-5</v>
      </c>
      <c r="J601" s="1">
        <f t="shared" si="675"/>
        <v>8.0748516466439799E-5</v>
      </c>
      <c r="K601" s="1">
        <f t="shared" si="675"/>
        <v>8.2853310480656268E-5</v>
      </c>
      <c r="L601" s="1">
        <f t="shared" ref="L601:O601" si="676">SUM(L602:L603)</f>
        <v>8.7421877485089204E-5</v>
      </c>
      <c r="M601" s="1">
        <f t="shared" si="676"/>
        <v>1.8263106835880375E-4</v>
      </c>
      <c r="N601" s="1">
        <f t="shared" si="676"/>
        <v>8.2012079264804884E-5</v>
      </c>
      <c r="O601" s="1">
        <f t="shared" si="676"/>
        <v>2.1511272247713893E-4</v>
      </c>
      <c r="P601" s="1">
        <f>SUM(P602:P603)</f>
        <v>1.1044948328687952E-4</v>
      </c>
      <c r="Q601" s="1">
        <f>SUM(Q602:Q603)</f>
        <v>3.7711011861667692E-4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0.18465973808351233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3.3934857364280175E-5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0.18464258072848386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5.0095872492786936E-5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8.0748516466439799E-5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4.7107237389885555E-5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4.6416376946912897E-5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8.5435281744995563E-5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3.7023500186507408E-5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1.0070995650407274E-4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5.0537377919239198E-5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1.7927562785367956E-4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3.574607309077072E-5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4.1005500538176307E-5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9.7195786613808196E-5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4.498857907829747E-5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1.1440276597306619E-4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5.9912105367640331E-5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1.9783449076299736E-4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0.6887808230515009</v>
      </c>
      <c r="G604" s="3">
        <f t="shared" ref="G604:K604" si="678">G605+G608</f>
        <v>1.2657701796876494E-4</v>
      </c>
      <c r="H604" s="3">
        <f t="shared" si="678"/>
        <v>0.68871682611724538</v>
      </c>
      <c r="I604" s="3">
        <f t="shared" si="678"/>
        <v>1.8685760439809526E-4</v>
      </c>
      <c r="J604" s="3">
        <f t="shared" si="678"/>
        <v>3.011919664198205E-4</v>
      </c>
      <c r="K604" s="3">
        <f t="shared" si="678"/>
        <v>3.2548604171460252E-4</v>
      </c>
      <c r="L604" s="3">
        <f t="shared" ref="L604:O604" si="679">L605+L608</f>
        <v>3.4494613326694398E-4</v>
      </c>
      <c r="M604" s="3">
        <f t="shared" si="679"/>
        <v>7.2592394682068984E-4</v>
      </c>
      <c r="N604" s="3">
        <f t="shared" si="679"/>
        <v>3.2659980203373886E-4</v>
      </c>
      <c r="O604" s="3">
        <f t="shared" si="679"/>
        <v>8.5499572718733888E-4</v>
      </c>
      <c r="P604" s="3">
        <f>P605+P608</f>
        <v>4.3953614112917511E-4</v>
      </c>
      <c r="Q604" s="3">
        <f>Q605+Q608</f>
        <v>1.4976246081911842E-3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0.38593885259454075</v>
      </c>
      <c r="G605" s="1">
        <f t="shared" ref="G605:K605" si="680">SUM(G606:G607)</f>
        <v>7.0923851891345482E-5</v>
      </c>
      <c r="H605" s="1">
        <f t="shared" si="680"/>
        <v>0.38590299372253184</v>
      </c>
      <c r="I605" s="1">
        <f t="shared" si="680"/>
        <v>1.0470037350992473E-4</v>
      </c>
      <c r="J605" s="1">
        <f t="shared" si="680"/>
        <v>1.6876439941485919E-4</v>
      </c>
      <c r="K605" s="1">
        <f t="shared" si="680"/>
        <v>1.7316341890457167E-4</v>
      </c>
      <c r="L605" s="1">
        <f t="shared" ref="L605:O605" si="681">SUM(L606:L607)</f>
        <v>1.8271172394383644E-4</v>
      </c>
      <c r="M605" s="1">
        <f t="shared" si="681"/>
        <v>3.8169893286989974E-4</v>
      </c>
      <c r="N605" s="1">
        <f t="shared" si="681"/>
        <v>1.7140524566344211E-4</v>
      </c>
      <c r="O605" s="1">
        <f t="shared" si="681"/>
        <v>4.4958558997722036E-4</v>
      </c>
      <c r="P605" s="1">
        <f>SUM(P606:P607)</f>
        <v>2.308394200695781E-4</v>
      </c>
      <c r="Q605" s="1">
        <f>SUM(Q606:Q607)</f>
        <v>7.8816014790885486E-4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0.38593885259454075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7.0923851891345482E-5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0.38590299372253184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1.0470037350992473E-4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1.6876439941485919E-4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9.8454126144860809E-5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9.7010227819047963E-5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1.7855973884704074E-4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7.7379115389800368E-5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2.104838090935118E-4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1.056231198512098E-4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3.7468606221419034E-4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7.4709292759710862E-5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8.570149612478848E-5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2.03139194022859E-4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9.4026130273641738E-5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2.3910178088370855E-4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1.252163002183683E-4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4.1347408569466452E-4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0.30284197045696015</v>
      </c>
      <c r="G608" s="1">
        <f t="shared" ref="G608:K608" si="682">SUM(G609:G610)</f>
        <v>5.5653166077419467E-5</v>
      </c>
      <c r="H608" s="1">
        <f t="shared" si="682"/>
        <v>0.30281383239471354</v>
      </c>
      <c r="I608" s="1">
        <f t="shared" si="682"/>
        <v>8.2157230888170528E-5</v>
      </c>
      <c r="J608" s="1">
        <f t="shared" si="682"/>
        <v>1.324275670049613E-4</v>
      </c>
      <c r="K608" s="1">
        <f t="shared" si="682"/>
        <v>1.5232262281003085E-4</v>
      </c>
      <c r="L608" s="1">
        <f t="shared" ref="L608:O608" si="683">SUM(L609:L610)</f>
        <v>1.6223440932310751E-4</v>
      </c>
      <c r="M608" s="1">
        <f t="shared" si="683"/>
        <v>3.4422501395079005E-4</v>
      </c>
      <c r="N608" s="1">
        <f t="shared" si="683"/>
        <v>1.5519455637029675E-4</v>
      </c>
      <c r="O608" s="1">
        <f t="shared" si="683"/>
        <v>4.0541013721011852E-4</v>
      </c>
      <c r="P608" s="1">
        <f>SUM(P609:P610)</f>
        <v>2.0869672105959704E-4</v>
      </c>
      <c r="Q608" s="1">
        <f>SUM(Q609:Q610)</f>
        <v>7.0946446028232932E-4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0.30284197045696015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5.5653166077419467E-5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0.30281383239471354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8.2157230888170528E-5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1.324275670049613E-4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7.7255869319412332E-5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7.612285819293722E-5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1.4011386206179283E-4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6.0718540305872123E-5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1.6516432866667922E-4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8.2881299787552226E-5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2.9401202968003443E-4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7.5066753490618535E-5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8.6111551130170285E-5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2.0411115188899721E-4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9.4476016064424633E-5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2.402458085434393E-4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1.258154212720448E-4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4.1545243060229483E-4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0.26809651474530832</v>
      </c>
      <c r="G612">
        <f t="shared" ref="G612:K613" si="684">IFERROR(G602/SUM(G606,G609),"-")</f>
        <v>0.26809651474530855</v>
      </c>
      <c r="H612">
        <f t="shared" si="684"/>
        <v>0.2680965147453081</v>
      </c>
      <c r="I612">
        <f t="shared" si="684"/>
        <v>0.26809651474530832</v>
      </c>
      <c r="J612">
        <f t="shared" si="684"/>
        <v>0.26809651474530827</v>
      </c>
      <c r="K612">
        <f t="shared" si="684"/>
        <v>0.26809651474530827</v>
      </c>
      <c r="L612">
        <f t="shared" ref="L612:O612" si="685">IFERROR(L602/SUM(L606,L609),"-")</f>
        <v>0.26809651474530816</v>
      </c>
      <c r="M612">
        <f t="shared" si="685"/>
        <v>0.26809651474530821</v>
      </c>
      <c r="N612">
        <f t="shared" si="685"/>
        <v>0.2680965147453086</v>
      </c>
      <c r="O612">
        <f t="shared" si="685"/>
        <v>0.26809651474530855</v>
      </c>
      <c r="P612">
        <f>IFERROR(P602/SUM(P606,P609),"-")</f>
        <v>0.26809651474530855</v>
      </c>
      <c r="Q612">
        <f>IFERROR(Q602/SUM(Q606,Q609),"-")</f>
        <v>0.26809651474530832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0.23866348448687338</v>
      </c>
      <c r="L613">
        <f t="shared" ref="L613:O613" si="686">IFERROR(L603/SUM(L607,L610),"-")</f>
        <v>0.23866348448687344</v>
      </c>
      <c r="M613">
        <f t="shared" si="686"/>
        <v>0.23866348448687361</v>
      </c>
      <c r="N613">
        <f t="shared" si="686"/>
        <v>0.23866348448687355</v>
      </c>
      <c r="O613">
        <f t="shared" si="686"/>
        <v>0.23866348448687325</v>
      </c>
      <c r="P613">
        <f>IFERROR(P603/SUM(P607,P610),"-")</f>
        <v>0.23866348448687344</v>
      </c>
      <c r="Q613">
        <f>IFERROR(Q603/SUM(Q607,Q610),"-")</f>
        <v>0.23866348448687336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6.9574126040838333</v>
      </c>
      <c r="G614" s="3">
        <f t="shared" ref="G614" si="687">G615+G616+G621</f>
        <v>9.7859141161331493</v>
      </c>
      <c r="H614" s="3">
        <f t="shared" ref="H614" si="688">H615+H616+H621</f>
        <v>10.413808914641013</v>
      </c>
      <c r="I614" s="3">
        <f t="shared" ref="I614" si="689">I615+I616+I621</f>
        <v>11.306675924706104</v>
      </c>
      <c r="J614" s="3">
        <f t="shared" ref="J614" si="690">J615+J616+J621</f>
        <v>11.294557942573853</v>
      </c>
      <c r="K614" s="3">
        <f t="shared" ref="K614" si="691">K615+K616+K621</f>
        <v>10.99344880767571</v>
      </c>
      <c r="L614" s="3">
        <f t="shared" ref="L614:O614" si="692">L615+L616+L621</f>
        <v>10.974803104138422</v>
      </c>
      <c r="M614" s="3">
        <f t="shared" si="692"/>
        <v>16.424870981571882</v>
      </c>
      <c r="N614" s="3">
        <f t="shared" si="692"/>
        <v>16.886838713755598</v>
      </c>
      <c r="O614" s="3">
        <f t="shared" si="692"/>
        <v>17.053767124259103</v>
      </c>
      <c r="P614" s="3">
        <f>P615+P616+P621</f>
        <v>17.22065682396466</v>
      </c>
      <c r="Q614" s="3">
        <f>Q615+Q616+Q621</f>
        <v>17.38914801569506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1.3280005236402344</v>
      </c>
      <c r="G615" s="1">
        <f>[1]Other_transformation!C$19</f>
        <v>3.5476460412245938</v>
      </c>
      <c r="H615" s="1">
        <f>[1]Other_transformation!D$19</f>
        <v>4.3846913208644445</v>
      </c>
      <c r="I615" s="1">
        <f>[1]Other_transformation!E$19</f>
        <v>4.3847643201276112</v>
      </c>
      <c r="J615" s="1">
        <f>[1]Other_transformation!F$19</f>
        <v>4.384764722687259</v>
      </c>
      <c r="K615" s="1">
        <f>[1]Other_transformation!G$19</f>
        <v>4.3863142420010712</v>
      </c>
      <c r="L615" s="1">
        <f>[1]Other_transformation!H$19</f>
        <v>4.3863200564083078</v>
      </c>
      <c r="M615" s="1">
        <f>[1]Other_transformation!I$19</f>
        <v>6.5776117314936329</v>
      </c>
      <c r="N615" s="1">
        <f>[1]Other_transformation!J$19</f>
        <v>6.577613075162474</v>
      </c>
      <c r="O615" s="1">
        <f>[1]Other_transformation!K$19</f>
        <v>6.5776488810730198</v>
      </c>
      <c r="P615" s="1">
        <f>[1]Other_transformation!L$19</f>
        <v>6.5776523690405755</v>
      </c>
      <c r="Q615" s="1">
        <f>[1]Other_transformation!M$19</f>
        <v>6.5781944906288992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5.6294120804435988</v>
      </c>
      <c r="G616" s="1">
        <f>[1]Other_transformation!C$20</f>
        <v>6.2382331811408473</v>
      </c>
      <c r="H616" s="1">
        <f>[1]Other_transformation!D$20</f>
        <v>6.0290553427959255</v>
      </c>
      <c r="I616" s="1">
        <f>[1]Other_transformation!E$20</f>
        <v>6.9209378735262144</v>
      </c>
      <c r="J616" s="1">
        <f>[1]Other_transformation!F$20</f>
        <v>6.9088168600840474</v>
      </c>
      <c r="K616" s="1">
        <f>[1]Other_transformation!G$20</f>
        <v>6.6061562478885554</v>
      </c>
      <c r="L616" s="1">
        <f>[1]Other_transformation!H$20</f>
        <v>6.5875037502582474</v>
      </c>
      <c r="M616" s="1">
        <f>[1]Other_transformation!I$20</f>
        <v>9.8462779440032957</v>
      </c>
      <c r="N616" s="1">
        <f>[1]Other_transformation!J$20</f>
        <v>10.30824484288865</v>
      </c>
      <c r="O616" s="1">
        <f>[1]Other_transformation!K$20</f>
        <v>10.47513208529902</v>
      </c>
      <c r="P616" s="1">
        <f>[1]Other_transformation!L$20</f>
        <v>10.642017341748195</v>
      </c>
      <c r="Q616" s="1">
        <f>[1]Other_transformation!M$20</f>
        <v>10.809115369528241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5.6294120804435988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6.2382331811408473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6.0290553427959255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6.9209378735262144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6.9088168600840474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6.6057964325273106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6.5870084060771639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9.8446938552117071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10.306731757662458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10.474026926661868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10.640924124734214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10.807240834228679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2.9500005999187064E-4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4.0657637805040225E-4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1.1175192020275962E-3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1.0433682370833018E-3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7.3059059352507461E-4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6.7689319274545395E-4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1.3609861964209509E-3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6.481530125353447E-5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8.8767803033741241E-5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4.6656958955994834E-4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4.6971698910932522E-4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3.7456804362679747E-4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4.1632382123556812E-4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5.1354910314198017E-4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3.4893767708097946E-5</v>
      </c>
      <c r="H621" s="1">
        <f>[1]Other_transformation!D$21</f>
        <v>6.2250980644193719E-5</v>
      </c>
      <c r="I621" s="1">
        <f>[1]Other_transformation!E$21</f>
        <v>9.7373105227833306E-4</v>
      </c>
      <c r="J621" s="1">
        <f>[1]Other_transformation!F$21</f>
        <v>9.7635980254661759E-4</v>
      </c>
      <c r="K621" s="1">
        <f>[1]Other_transformation!G$21</f>
        <v>9.7831778608445516E-4</v>
      </c>
      <c r="L621" s="1">
        <f>[1]Other_transformation!H$21</f>
        <v>9.7929747186664847E-4</v>
      </c>
      <c r="M621" s="1">
        <f>[1]Other_transformation!I$21</f>
        <v>9.813060749514946E-4</v>
      </c>
      <c r="N621" s="1">
        <f>[1]Other_transformation!J$21</f>
        <v>9.8079570447632105E-4</v>
      </c>
      <c r="O621" s="1">
        <f>[1]Other_transformation!K$21</f>
        <v>9.8615788706360864E-4</v>
      </c>
      <c r="P621" s="1">
        <f>[1]Other_transformation!L$21</f>
        <v>9.8711317589006051E-4</v>
      </c>
      <c r="Q621" s="1">
        <f>[1]Other_transformation!M$21</f>
        <v>1.8381555379215287E-3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3.4893767708097946E-5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6.2250980644193719E-5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9.7373105227833306E-4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9.7635980254661759E-4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7.356979532977644E-4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6.4368535142555268E-4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2.0723959944967928E-4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1.607484528906902E-4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2.1742855341327347E-4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2.1330463906030512E-4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6.5289550322633182E-4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2.4261983278669081E-4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3.3561212044109584E-4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7.7406647550181523E-4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8.2004725158563076E-4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7.6872933365033523E-4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7.7380853682975541E-4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1.1852600346951968E-3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0.11258824160887197</v>
      </c>
      <c r="G624" s="3">
        <f t="shared" ref="G624" si="693">G625+G626+G631</f>
        <v>0.12476466362281689</v>
      </c>
      <c r="H624" s="3">
        <f t="shared" ref="H624" si="694">H625+H626+H631</f>
        <v>0.12058215670146048</v>
      </c>
      <c r="I624" s="3">
        <f t="shared" ref="I624" si="695">I625+I626+I631</f>
        <v>0.1384577067126154</v>
      </c>
      <c r="J624" s="3">
        <f t="shared" ref="J624" si="696">J625+J626+J631</f>
        <v>0.13821539159378285</v>
      </c>
      <c r="K624" s="3">
        <f t="shared" ref="K624" si="697">K625+K626+K631</f>
        <v>0.13215529183541833</v>
      </c>
      <c r="L624" s="3">
        <f t="shared" ref="L624:O624" si="698">L625+L626+L631</f>
        <v>0.13177955926412777</v>
      </c>
      <c r="M624" s="3">
        <f t="shared" si="698"/>
        <v>0.19693338177311492</v>
      </c>
      <c r="N624" s="3">
        <f t="shared" si="698"/>
        <v>0.20617411453564757</v>
      </c>
      <c r="O624" s="3">
        <f t="shared" si="698"/>
        <v>0.20952022331452644</v>
      </c>
      <c r="P624" s="3">
        <f>P625+P626+P631</f>
        <v>0.21285837038122313</v>
      </c>
      <c r="Q624" s="3">
        <f>Q625+Q626+Q631</f>
        <v>0.21621907400953244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0.11258824160887197</v>
      </c>
      <c r="G626" s="1">
        <f t="shared" ref="G626:K626" si="699">SUM(G627:G630)</f>
        <v>0.12476466362281689</v>
      </c>
      <c r="H626" s="1">
        <f t="shared" si="699"/>
        <v>0.12058110685591862</v>
      </c>
      <c r="I626" s="1">
        <f t="shared" si="699"/>
        <v>0.13841875747052426</v>
      </c>
      <c r="J626" s="1">
        <f t="shared" si="699"/>
        <v>0.13817633720168099</v>
      </c>
      <c r="K626" s="1">
        <f t="shared" si="699"/>
        <v>0.13211592865054619</v>
      </c>
      <c r="L626" s="1">
        <f t="shared" ref="L626:O626" si="700">SUM(L627:L630)</f>
        <v>0.13174016812154332</v>
      </c>
      <c r="M626" s="1">
        <f t="shared" si="700"/>
        <v>0.19689387710423412</v>
      </c>
      <c r="N626" s="1">
        <f t="shared" si="700"/>
        <v>0.20613463515324912</v>
      </c>
      <c r="O626" s="1">
        <f t="shared" si="700"/>
        <v>0.20948053853323731</v>
      </c>
      <c r="P626" s="1">
        <f>SUM(P627:P630)</f>
        <v>0.21281848249468427</v>
      </c>
      <c r="Q626" s="1">
        <f>SUM(Q627:Q630)</f>
        <v>0.21614481668457358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0.11258824160887197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0.12476466362281689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0.12058110685591862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0.13841875747052426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0.13817633720168099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0.13211592865054619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0.13174016812154332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0.19689387710423412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0.20613463515324912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0.20948053853323731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0.21281848249468427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0.21614481668457358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0</v>
      </c>
      <c r="H631" s="1">
        <f t="shared" si="701"/>
        <v>1.0498455418553277E-6</v>
      </c>
      <c r="I631" s="1">
        <f t="shared" si="701"/>
        <v>3.8949242091133377E-5</v>
      </c>
      <c r="J631" s="1">
        <f t="shared" si="701"/>
        <v>3.905439210186478E-5</v>
      </c>
      <c r="K631" s="1">
        <f t="shared" si="701"/>
        <v>3.9363184872129035E-5</v>
      </c>
      <c r="L631" s="1">
        <f t="shared" ref="L631:O631" si="702">SUM(L632:L633)</f>
        <v>3.9391142584444952E-5</v>
      </c>
      <c r="M631" s="1">
        <f t="shared" si="702"/>
        <v>3.9504668880800269E-5</v>
      </c>
      <c r="N631" s="1">
        <f t="shared" si="702"/>
        <v>3.9479382398451675E-5</v>
      </c>
      <c r="O631" s="1">
        <f t="shared" si="702"/>
        <v>3.9684781289114928E-5</v>
      </c>
      <c r="P631" s="1">
        <f>SUM(P632:P633)</f>
        <v>3.9887886538858397E-5</v>
      </c>
      <c r="Q631" s="1">
        <f>SUM(Q632:Q633)</f>
        <v>7.4257324958871055E-5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1.0498455418553277E-6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3.8949242091133377E-5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3.905439210186478E-5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2.9427918131910625E-5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2.5747414057022134E-5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8.2895839779871763E-6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6.4299381156276145E-6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8.6971421365309504E-6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8.5321855624122181E-6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2.6115820129053309E-5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9.935266740218413E-6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1.3643728527422818E-5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3.1215084902813091E-5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3.304944428282406E-5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3.0987639152583981E-5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3.135570097644618E-5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4.8141504829817752E-5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4.1872521249717578E-6</v>
      </c>
      <c r="H634" s="3">
        <f t="shared" ref="H634" si="704">H635+H636+H641</f>
        <v>7.4701176773032559E-6</v>
      </c>
      <c r="I634" s="3">
        <f t="shared" ref="I634" si="705">I635+I636+I641</f>
        <v>1.1684772627339998E-4</v>
      </c>
      <c r="J634" s="3">
        <f t="shared" ref="J634" si="706">J635+J636+J641</f>
        <v>1.1716317630559406E-4</v>
      </c>
      <c r="K634" s="3">
        <f t="shared" ref="K634" si="707">K635+K636+K641</f>
        <v>1.1780787514709624E-4</v>
      </c>
      <c r="L634" s="3">
        <f t="shared" ref="L634:O634" si="708">L635+L636+L641</f>
        <v>1.1789028120347477E-4</v>
      </c>
      <c r="M634" s="3">
        <f t="shared" si="708"/>
        <v>1.1819051537688713E-4</v>
      </c>
      <c r="N634" s="3">
        <f t="shared" si="708"/>
        <v>1.1812712611467971E-4</v>
      </c>
      <c r="O634" s="3">
        <f t="shared" si="708"/>
        <v>1.1877266439805393E-4</v>
      </c>
      <c r="P634" s="3">
        <f>P635+P636+P641</f>
        <v>1.1881862120870293E-4</v>
      </c>
      <c r="Q634" s="3">
        <f>Q635+Q636+Q641</f>
        <v>2.2109803594713001E-4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4.1872521249717578E-6</v>
      </c>
      <c r="H641" s="1">
        <f t="shared" ref="H641" si="716">SUM(H642:H643)</f>
        <v>7.4701176773032559E-6</v>
      </c>
      <c r="I641" s="1">
        <f t="shared" ref="I641" si="717">SUM(I642:I643)</f>
        <v>1.1684772627339998E-4</v>
      </c>
      <c r="J641" s="1">
        <f t="shared" ref="J641" si="718">SUM(J642:J643)</f>
        <v>1.1716317630559406E-4</v>
      </c>
      <c r="K641" s="1">
        <f t="shared" ref="K641" si="719">SUM(K642:K643)</f>
        <v>1.1780787514709624E-4</v>
      </c>
      <c r="L641" s="1">
        <f t="shared" ref="L641:O641" si="720">SUM(L642:L643)</f>
        <v>1.1789028120347477E-4</v>
      </c>
      <c r="M641" s="1">
        <f t="shared" si="720"/>
        <v>1.1819051537688713E-4</v>
      </c>
      <c r="N641" s="1">
        <f t="shared" si="720"/>
        <v>1.1812712611467971E-4</v>
      </c>
      <c r="O641" s="1">
        <f t="shared" si="720"/>
        <v>1.1877266439805393E-4</v>
      </c>
      <c r="P641" s="1">
        <f>SUM(P642:P643)</f>
        <v>1.1881862120870293E-4</v>
      </c>
      <c r="Q641" s="1">
        <f>SUM(Q642:Q643)</f>
        <v>2.2109803594713001E-4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4.1872521249717578E-6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7.4701176773032559E-6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1.1684772627339998E-4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1.1716317630559406E-4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8.8283754395731778E-5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7.7242242171066353E-5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2.4868751933961527E-5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1.9289814346882843E-5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2.6091426409592821E-5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2.5596556687236636E-5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7.8347460387159901E-5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2.9524120751364457E-5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4.0648039032408417E-5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9.33217634429256E-5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9.8837311767796871E-5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9.2681237988461108E-5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9.3222064521466291E-5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1.4275057555997013E-4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13.477453469070944</v>
      </c>
      <c r="G644" s="3">
        <f t="shared" ref="G644" si="721">G645+G646+G651</f>
        <v>20.872511151376038</v>
      </c>
      <c r="H644" s="3">
        <f t="shared" ref="H644" si="722">H645+H646+H651</f>
        <v>22.906831231623563</v>
      </c>
      <c r="I644" s="3">
        <f t="shared" ref="I644" si="723">I645+I646+I651</f>
        <v>24.441798813308573</v>
      </c>
      <c r="J644" s="3">
        <f t="shared" ref="J644" si="724">J645+J646+J651</f>
        <v>24.420962296614924</v>
      </c>
      <c r="K644" s="3">
        <f t="shared" ref="K644" si="725">K645+K646+K651</f>
        <v>23.904934253599347</v>
      </c>
      <c r="L644" s="3">
        <f t="shared" ref="L644:O644" si="726">L645+L646+L651</f>
        <v>23.872858975816406</v>
      </c>
      <c r="M644" s="3">
        <f t="shared" si="726"/>
        <v>35.742992200140186</v>
      </c>
      <c r="N644" s="3">
        <f t="shared" si="726"/>
        <v>36.537342512400144</v>
      </c>
      <c r="O644" s="3">
        <f t="shared" si="726"/>
        <v>36.824498696445694</v>
      </c>
      <c r="P644" s="3">
        <f>P645+P646+P651</f>
        <v>37.111470119159861</v>
      </c>
      <c r="Q644" s="3">
        <f>Q645+Q646+Q651</f>
        <v>37.40133201568981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3.7980814976110695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10.146267677902323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12.540217177672304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12.540425955564947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12.540427106885545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12.544858732123055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12.544875361327755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18.811969552071755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18.811973394964642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18.812075799868825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18.812085775456026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18.813636243198641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9.679371971459874</v>
      </c>
      <c r="G646" s="1">
        <f t="shared" ref="G646" si="727">SUM(G647:G650)</f>
        <v>10.72619636688731</v>
      </c>
      <c r="H646" s="1">
        <f t="shared" ref="H646" si="728">SUM(H647:H650)</f>
        <v>10.366530015127386</v>
      </c>
      <c r="I646" s="1">
        <f t="shared" ref="I646" si="729">SUM(I647:I650)</f>
        <v>11.900058320823053</v>
      </c>
      <c r="J646" s="1">
        <f t="shared" ref="J646" si="730">SUM(J647:J650)</f>
        <v>11.87921710399594</v>
      </c>
      <c r="K646" s="1">
        <f t="shared" ref="K646" si="731">SUM(K647:K650)</f>
        <v>11.358719433216077</v>
      </c>
      <c r="L646" s="1">
        <f t="shared" ref="L646:O646" si="732">SUM(L647:L650)</f>
        <v>11.326612178321135</v>
      </c>
      <c r="M646" s="1">
        <f t="shared" si="732"/>
        <v>16.929584934271279</v>
      </c>
      <c r="N646" s="1">
        <f t="shared" si="732"/>
        <v>17.723925170750412</v>
      </c>
      <c r="O646" s="1">
        <f t="shared" si="732"/>
        <v>18.010979408912704</v>
      </c>
      <c r="P646" s="1">
        <f>SUM(P647:P650)</f>
        <v>18.297936788209178</v>
      </c>
      <c r="Q646" s="1">
        <f>SUM(Q647:Q650)</f>
        <v>18.585038091983801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9.679371971459874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10.72619636688731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10.366530015127386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11.900058320823053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11.87921710399594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11.358195123128386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11.325890453649263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16.927247891618286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17.721689062175042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18.009341155614607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18.296308966471546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18.582278668682338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4.2142865713124412E-4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5.8082339721486002E-4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1.5964560028965667E-3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1.4905260529761463E-3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1.0437008478929636E-3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9.66990275350649E-4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1.944265994887073E-3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1.0288143056116596E-4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1.4090127465673225E-4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7.4058665009515588E-4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7.4558252239575486E-4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5.9455245020126584E-4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6.6083146227867938E-4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8.1515730657457112E-4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4.7106586405932309E-5</v>
      </c>
      <c r="H651" s="1">
        <f t="shared" ref="H651" si="734">SUM(H652:H653)</f>
        <v>8.4038823869661563E-5</v>
      </c>
      <c r="I651" s="1">
        <f t="shared" ref="I651" si="735">SUM(I652:I653)</f>
        <v>1.3145369205757507E-3</v>
      </c>
      <c r="J651" s="1">
        <f t="shared" ref="J651" si="736">SUM(J652:J653)</f>
        <v>1.3180857334379357E-3</v>
      </c>
      <c r="K651" s="1">
        <f t="shared" ref="K651" si="737">SUM(K652:K653)</f>
        <v>1.3560882602116134E-3</v>
      </c>
      <c r="L651" s="1">
        <f t="shared" ref="L651:O651" si="738">SUM(L652:L653)</f>
        <v>1.3714361675172192E-3</v>
      </c>
      <c r="M651" s="1">
        <f t="shared" si="738"/>
        <v>1.4377137971531341E-3</v>
      </c>
      <c r="N651" s="1">
        <f t="shared" si="738"/>
        <v>1.4439466850876301E-3</v>
      </c>
      <c r="O651" s="1">
        <f t="shared" si="738"/>
        <v>1.4434876641719989E-3</v>
      </c>
      <c r="P651" s="1">
        <f>SUM(P652:P653)</f>
        <v>1.4475554946543493E-3</v>
      </c>
      <c r="Q651" s="1">
        <f>SUM(Q652:Q653)</f>
        <v>2.6576805073688465E-3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4.7106586405932309E-5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8.4038823869661563E-5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1.3145369205757507E-3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1.3180857334379357E-3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9.9319223695198294E-4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8.6897522442449615E-4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2.7977345925706693E-4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2.1701041140243175E-4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2.9352854710791918E-4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2.8796126273141203E-4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8.8140892935554822E-4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3.6289602325963047E-4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5.0246094309272309E-4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1.1579403378960671E-3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1.2269362736851983E-3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1.1499591170640797E-3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1.1595942319229371E-3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1.7762715780132983E-3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0.34965034965034975</v>
      </c>
      <c r="G655" s="4">
        <f t="shared" si="739"/>
        <v>0.34965034965035019</v>
      </c>
      <c r="H655" s="4">
        <f t="shared" si="739"/>
        <v>0.34965034965034986</v>
      </c>
      <c r="I655" s="4">
        <f t="shared" si="739"/>
        <v>0.34965034965035025</v>
      </c>
      <c r="J655" s="4">
        <f t="shared" si="739"/>
        <v>0.34965034965035008</v>
      </c>
      <c r="K655" s="4">
        <f t="shared" si="739"/>
        <v>0.34965034965034991</v>
      </c>
      <c r="L655" s="4">
        <f t="shared" ref="L655:O655" si="740">IFERROR(SUM(L635,L625,L615)/L645,"-")</f>
        <v>0.3496503496503498</v>
      </c>
      <c r="M655" s="4">
        <f t="shared" si="740"/>
        <v>0.3496503496503503</v>
      </c>
      <c r="N655" s="4">
        <f t="shared" si="740"/>
        <v>0.34965034965035025</v>
      </c>
      <c r="O655" s="4">
        <f t="shared" si="740"/>
        <v>0.34965034965034986</v>
      </c>
      <c r="P655" s="4">
        <f>IFERROR(SUM(P635,P625,P615)/P645,"-")</f>
        <v>0.34965034965035002</v>
      </c>
      <c r="Q655" s="4">
        <f>IFERROR(SUM(Q635,Q625,Q615)/Q645,"-")</f>
        <v>0.34965034965034986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0.59322033898305115</v>
      </c>
      <c r="G656" s="4">
        <f t="shared" si="741"/>
        <v>0.59322033898305138</v>
      </c>
      <c r="H656" s="4">
        <f t="shared" si="741"/>
        <v>0.59322033898305127</v>
      </c>
      <c r="I656" s="4">
        <f t="shared" si="741"/>
        <v>0.59322033898305182</v>
      </c>
      <c r="J656" s="4">
        <f t="shared" si="741"/>
        <v>0.59322033898305104</v>
      </c>
      <c r="K656" s="4">
        <f t="shared" si="741"/>
        <v>0.59322033898305093</v>
      </c>
      <c r="L656" s="4">
        <f t="shared" ref="L656:O656" si="742">IFERROR(SUM(L637,L627,L617)/L647,"-")</f>
        <v>0.59322033898305004</v>
      </c>
      <c r="M656" s="4">
        <f t="shared" si="742"/>
        <v>0.59322033898305138</v>
      </c>
      <c r="N656" s="4">
        <f t="shared" si="742"/>
        <v>0.59322033898305115</v>
      </c>
      <c r="O656" s="4">
        <f t="shared" si="742"/>
        <v>0.59322033898305082</v>
      </c>
      <c r="P656" s="4">
        <f t="shared" ref="P656:Q659" si="743">IFERROR(SUM(P637,P627,P617)/P647,"-")</f>
        <v>0.59322033898305171</v>
      </c>
      <c r="Q656" s="4">
        <f t="shared" si="743"/>
        <v>0.59322033898305093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0.6999999999999994</v>
      </c>
      <c r="L658" s="4">
        <f t="shared" ref="L658:O658" si="745">IFERROR(SUM(L639,L629,L619)/L649,"-")</f>
        <v>0.7000000000000004</v>
      </c>
      <c r="M658" s="4">
        <f t="shared" si="745"/>
        <v>0.69999999999999973</v>
      </c>
      <c r="N658" s="4">
        <f t="shared" si="745"/>
        <v>0.69999999999999962</v>
      </c>
      <c r="O658" s="4">
        <f t="shared" si="745"/>
        <v>0.70000000000000007</v>
      </c>
      <c r="P658" s="4">
        <f t="shared" si="743"/>
        <v>0.69999999999999962</v>
      </c>
      <c r="Q658" s="4">
        <f t="shared" si="743"/>
        <v>0.69999999999999984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0.62999999999999912</v>
      </c>
      <c r="L659" s="4">
        <f t="shared" ref="L659:O659" si="746">IFERROR(SUM(L640,L630,L620)/L650,"-")</f>
        <v>0.62999999999999945</v>
      </c>
      <c r="M659" s="4">
        <f t="shared" si="746"/>
        <v>0.63000000000000023</v>
      </c>
      <c r="N659" s="4">
        <f t="shared" si="746"/>
        <v>0.62999999999999956</v>
      </c>
      <c r="O659" s="4">
        <f t="shared" si="746"/>
        <v>0.63</v>
      </c>
      <c r="P659" s="4">
        <f t="shared" si="743"/>
        <v>0.63000000000000012</v>
      </c>
      <c r="Q659" s="4">
        <f t="shared" si="743"/>
        <v>0.63000000000000045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0.82962962962962827</v>
      </c>
      <c r="H660" s="4">
        <f t="shared" si="747"/>
        <v>0.84212201699910949</v>
      </c>
      <c r="I660" s="4">
        <f t="shared" si="747"/>
        <v>0.85925925925925861</v>
      </c>
      <c r="J660" s="4">
        <f t="shared" si="747"/>
        <v>0.85925925925925806</v>
      </c>
      <c r="K660" s="4">
        <f t="shared" si="747"/>
        <v>0.8592592592592585</v>
      </c>
      <c r="L660" s="4">
        <f t="shared" ref="L660:O660" si="748">IFERROR(SUM(L642,L632,L622)/L652,"-")</f>
        <v>0.85925925925925939</v>
      </c>
      <c r="M660" s="4">
        <f t="shared" si="748"/>
        <v>0.85925925925925972</v>
      </c>
      <c r="N660" s="4">
        <f t="shared" si="748"/>
        <v>0.8592592592592595</v>
      </c>
      <c r="O660" s="4">
        <f t="shared" si="748"/>
        <v>0.85925925925925928</v>
      </c>
      <c r="P660" s="4">
        <f>IFERROR(SUM(P642,P632,P622)/P652,"-")</f>
        <v>0.85925925925925895</v>
      </c>
      <c r="Q660" s="4">
        <f>IFERROR(SUM(Q642,Q632,Q622)/Q652,"-")</f>
        <v>0.85925925925925906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0.77730038963932879</v>
      </c>
      <c r="L661" s="4">
        <f t="shared" ref="L661:O661" si="749">IFERROR(SUM(L643,L633,L623)/L653,"-")</f>
        <v>0.77598844917379983</v>
      </c>
      <c r="M661" s="4">
        <f t="shared" si="749"/>
        <v>0.77603594454640157</v>
      </c>
      <c r="N661" s="4">
        <f t="shared" si="749"/>
        <v>0.77586263284648349</v>
      </c>
      <c r="O661" s="4">
        <f t="shared" si="749"/>
        <v>0.77602603218602317</v>
      </c>
      <c r="P661" s="4">
        <f>IFERROR(SUM(P643,P633,P623)/P653,"-")</f>
        <v>0.77474195506982446</v>
      </c>
      <c r="Q661" s="4">
        <f>IFERROR(SUM(Q643,Q633,Q623)/Q653,"-")</f>
        <v>0.77474195506982435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3.3906559837498691E-3</v>
      </c>
      <c r="G662" s="3">
        <f t="shared" ref="G662:K662" si="750">SUM(G663,G667,G676)</f>
        <v>4.9092773158967793E-3</v>
      </c>
      <c r="H662" s="3">
        <f t="shared" si="750"/>
        <v>4.9195831620566181E-3</v>
      </c>
      <c r="I662" s="3">
        <f t="shared" si="750"/>
        <v>3.8940612860751678E-2</v>
      </c>
      <c r="J662" s="3">
        <f t="shared" si="750"/>
        <v>10.388735448379292</v>
      </c>
      <c r="K662" s="3">
        <f t="shared" si="750"/>
        <v>10.388737099638311</v>
      </c>
      <c r="L662" s="3">
        <f t="shared" ref="L662:O662" si="751">SUM(L663,L667,L676)</f>
        <v>10.388740059107091</v>
      </c>
      <c r="M662" s="3">
        <f t="shared" si="751"/>
        <v>15.390879735416895</v>
      </c>
      <c r="N662" s="3">
        <f t="shared" si="751"/>
        <v>17.805914000821396</v>
      </c>
      <c r="O662" s="3">
        <f t="shared" si="751"/>
        <v>19.502793190128777</v>
      </c>
      <c r="P662" s="3">
        <f>SUM(P663,P667,P676)</f>
        <v>20.11464166206283</v>
      </c>
      <c r="Q662" s="3">
        <f>SUM(Q663,Q667,Q676)</f>
        <v>20.81173993478432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3.3906559837498691E-3</v>
      </c>
      <c r="G663" s="1">
        <f>[1]Other_transformation!C$28</f>
        <v>4.9092773158967793E-3</v>
      </c>
      <c r="H663" s="1">
        <f>[1]Other_transformation!D$28</f>
        <v>4.9195831620566181E-3</v>
      </c>
      <c r="I663" s="1">
        <f>[1]Other_transformation!E$28</f>
        <v>3.8940612860751678E-2</v>
      </c>
      <c r="J663" s="1">
        <f>[1]Other_transformation!F$28</f>
        <v>10.388735448379292</v>
      </c>
      <c r="K663" s="1">
        <f>[1]Other_transformation!G$28</f>
        <v>10.388737099638311</v>
      </c>
      <c r="L663" s="1">
        <f>[1]Other_transformation!H$28</f>
        <v>10.388740059107091</v>
      </c>
      <c r="M663" s="1">
        <f>[1]Other_transformation!I$28</f>
        <v>13.313216030934363</v>
      </c>
      <c r="N663" s="1">
        <f>[1]Other_transformation!J$28</f>
        <v>13.313259363099169</v>
      </c>
      <c r="O663" s="1">
        <f>[1]Other_transformation!K$28</f>
        <v>14.631547111306876</v>
      </c>
      <c r="P663" s="1">
        <f>[1]Other_transformation!L$28</f>
        <v>14.631686285739075</v>
      </c>
      <c r="Q663" s="1">
        <f>[1]Other_transformation!M$28</f>
        <v>14.967098054637605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3.3906559837498691E-3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4.9092773158967793E-3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4.9195831620566181E-3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3.893903549479006E-2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10.387853022499653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10.382376677974767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10.378684555571079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13.303540032008824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13.306048566383646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14.625701504074117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14.625417741198692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14.955157711417064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1.5773659616147219E-6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8.8242587963869895E-4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1.0050108432732988E-3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1.0372698358108922E-3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1.0683735357680266E-3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1.0681267502637038E-3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1.0723549113101443E-3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7.2511357102416512E-4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1.132836270045807E-3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5.3554108202698587E-3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9.0182337002007174E-3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8.6076253897707494E-3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6.1426699652584096E-3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4.7732523214496485E-3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5.5434309693585242E-3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1.0807506950495755E-2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1.7622022588574055E-4</v>
      </c>
      <c r="N667" s="1">
        <f>SUM([1]Other_transformation!J$29:J$30)</f>
        <v>1.6529553660558948E-4</v>
      </c>
      <c r="O667" s="1">
        <f>SUM([1]Other_transformation!K$29:K$30)</f>
        <v>1.8466995107530184E-4</v>
      </c>
      <c r="P667" s="1">
        <f>SUM([1]Other_transformation!L$29:L$30)</f>
        <v>1.9854732813534518E-4</v>
      </c>
      <c r="Q667" s="1">
        <f>SUM([1]Other_transformation!M$29:M$30)</f>
        <v>3.3549923526915361E-4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7.4628903010072646E-5</v>
      </c>
      <c r="N668" s="1">
        <f>[1]Other_transformation!J$29</f>
        <v>5.2125859245037744E-5</v>
      </c>
      <c r="O668" s="1">
        <f>[1]Other_transformation!K$29</f>
        <v>7.9489238668756346E-5</v>
      </c>
      <c r="P668" s="1">
        <f>[1]Other_transformation!L$29</f>
        <v>7.0482612921249447E-5</v>
      </c>
      <c r="Q668" s="1">
        <f>[1]Other_transformation!M$29</f>
        <v>1.5339789883414654E-4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1.015913228756679E-4</v>
      </c>
      <c r="N669" s="1">
        <f>[1]Other_transformation!J$30</f>
        <v>1.1316967736055174E-4</v>
      </c>
      <c r="O669" s="1">
        <f>[1]Other_transformation!K$30</f>
        <v>1.0518071240654549E-4</v>
      </c>
      <c r="P669" s="1">
        <f>[1]Other_transformation!L$30</f>
        <v>1.2806471521409574E-4</v>
      </c>
      <c r="Q669" s="1">
        <f>[1]Other_transformation!M$30</f>
        <v>1.8210133643500707E-4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1.7622022588574055E-4</v>
      </c>
      <c r="N673" s="1">
        <f t="shared" si="764"/>
        <v>1.6529553660558948E-4</v>
      </c>
      <c r="O673" s="1">
        <f t="shared" si="764"/>
        <v>1.8466995107530184E-4</v>
      </c>
      <c r="P673" s="1">
        <f>SUM(P674:P675)</f>
        <v>1.9854732813534518E-4</v>
      </c>
      <c r="Q673" s="1">
        <f>SUM(Q674:Q675)</f>
        <v>3.3549923526915361E-4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7.4628903010072646E-5</v>
      </c>
      <c r="N674" s="1">
        <f>IFERROR([1]Energy_Balances!J$157/([1]Energy_Balances!J$157+[1]Energy_Balances!J$72),0)*N668</f>
        <v>5.2125859245037744E-5</v>
      </c>
      <c r="O674" s="1">
        <f>IFERROR([1]Energy_Balances!K$157/([1]Energy_Balances!K$157+[1]Energy_Balances!K$72),0)*O668</f>
        <v>7.9489238668756346E-5</v>
      </c>
      <c r="P674" s="1">
        <f>IFERROR([1]Energy_Balances!L$157/([1]Energy_Balances!L$157+[1]Energy_Balances!L$72),0)*P668</f>
        <v>7.0482612921249447E-5</v>
      </c>
      <c r="Q674" s="1">
        <f>IFERROR([1]Energy_Balances!M$157/([1]Energy_Balances!M$157+[1]Energy_Balances!M$72),0)*Q668</f>
        <v>1.5339789883414654E-4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1.015913228756679E-4</v>
      </c>
      <c r="N675" s="1">
        <f>IFERROR([1]Energy_Balances!J$157/([1]Energy_Balances!J$157+[1]Energy_Balances!J$72),0)*N669</f>
        <v>1.1316967736055174E-4</v>
      </c>
      <c r="O675" s="1">
        <f>IFERROR([1]Energy_Balances!K$157/([1]Energy_Balances!K$157+[1]Energy_Balances!K$72),0)*O669</f>
        <v>1.0518071240654549E-4</v>
      </c>
      <c r="P675" s="1">
        <f>IFERROR([1]Energy_Balances!L$157/([1]Energy_Balances!L$157+[1]Energy_Balances!L$72),0)*P669</f>
        <v>1.2806471521409574E-4</v>
      </c>
      <c r="Q675" s="1">
        <f>IFERROR([1]Energy_Balances!M$157/([1]Energy_Balances!M$157+[1]Energy_Balances!M$72),0)*Q669</f>
        <v>1.8210133643500707E-4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2.0774874842566478</v>
      </c>
      <c r="N676" s="1">
        <f t="shared" si="768"/>
        <v>4.4924893421856193</v>
      </c>
      <c r="O676" s="1">
        <f t="shared" si="768"/>
        <v>4.8710614088708271</v>
      </c>
      <c r="P676" s="1">
        <f>SUM(P677:P678)</f>
        <v>5.4827568289956208</v>
      </c>
      <c r="Q676" s="1">
        <f>SUM(Q677:Q678)</f>
        <v>5.8443063809114468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8.9747586430988235E-5</v>
      </c>
      <c r="N677" s="1">
        <f>[1]Other_transformation!J31</f>
        <v>4.0097105626024643E-5</v>
      </c>
      <c r="O677" s="1">
        <f>[1]Other_transformation!K31</f>
        <v>1.0287612633153032E-4</v>
      </c>
      <c r="P677" s="1">
        <f>[1]Other_transformation!L31</f>
        <v>5.9838599663741832E-5</v>
      </c>
      <c r="Q677" s="1">
        <f>[1]Other_transformation!M31</f>
        <v>2.8414461952941394E-4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2.0773977366702168</v>
      </c>
      <c r="N678" s="1">
        <f>[1]Other_transformation!J32</f>
        <v>4.4924492450799933</v>
      </c>
      <c r="O678" s="1">
        <f>[1]Other_transformation!K32</f>
        <v>4.8709585327444955</v>
      </c>
      <c r="P678" s="1">
        <f>[1]Other_transformation!L32</f>
        <v>5.482696990395957</v>
      </c>
      <c r="Q678" s="1">
        <f>[1]Other_transformation!M32</f>
        <v>5.8440222362919174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4.949862749999809E-3</v>
      </c>
      <c r="G679" s="3">
        <f t="shared" ref="G679:K679" si="769">SUM(G680,G684,G686,G695)</f>
        <v>7.0738866223296537E-3</v>
      </c>
      <c r="H679" s="3">
        <f t="shared" si="769"/>
        <v>6.9534744340022901E-3</v>
      </c>
      <c r="I679" s="3">
        <f t="shared" si="769"/>
        <v>5.3343305288700932E-2</v>
      </c>
      <c r="J679" s="3">
        <f t="shared" si="769"/>
        <v>13.805628502829629</v>
      </c>
      <c r="K679" s="3">
        <f t="shared" si="769"/>
        <v>13.404067501160403</v>
      </c>
      <c r="L679" s="3">
        <f t="shared" ref="L679:O679" si="770">SUM(L680,L684,L686,L695)</f>
        <v>13.025518195688591</v>
      </c>
      <c r="M679" s="3">
        <f t="shared" si="770"/>
        <v>19.816811474769803</v>
      </c>
      <c r="N679" s="3">
        <f t="shared" si="770"/>
        <v>23.980917853919063</v>
      </c>
      <c r="O679" s="3">
        <f t="shared" si="770"/>
        <v>26.241465563944189</v>
      </c>
      <c r="P679" s="3">
        <f>SUM(P680,P684,P686,P695)</f>
        <v>27.296222864557592</v>
      </c>
      <c r="Q679" s="3">
        <f>SUM(Q680,Q684,Q686,Q695)</f>
        <v>28.328226793834357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4.949862749999809E-3</v>
      </c>
      <c r="G680" s="1">
        <f t="shared" ref="G680:K680" si="771">SUM(G681:G683)</f>
        <v>7.0738866223296537E-3</v>
      </c>
      <c r="H680" s="1">
        <f t="shared" si="771"/>
        <v>6.9534744340022901E-3</v>
      </c>
      <c r="I680" s="1">
        <f t="shared" si="771"/>
        <v>5.3343305288700932E-2</v>
      </c>
      <c r="J680" s="1">
        <f t="shared" si="771"/>
        <v>13.805628502829629</v>
      </c>
      <c r="K680" s="1">
        <f t="shared" si="771"/>
        <v>13.403267267359674</v>
      </c>
      <c r="L680" s="1">
        <f t="shared" ref="L680:O680" si="772">SUM(L681:L683)</f>
        <v>13.024343406624197</v>
      </c>
      <c r="M680" s="1">
        <f t="shared" si="772"/>
        <v>16.233739827273414</v>
      </c>
      <c r="N680" s="1">
        <f t="shared" si="772"/>
        <v>16.23433375915295</v>
      </c>
      <c r="O680" s="1">
        <f t="shared" si="772"/>
        <v>17.842302348645141</v>
      </c>
      <c r="P680" s="1">
        <f>SUM(P681:P683)</f>
        <v>17.842303009956805</v>
      </c>
      <c r="Q680" s="1">
        <f>SUM(Q681:Q683)</f>
        <v>18.250186223642114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4.949862749999809E-3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7.0738866223296537E-3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6.9534744340022901E-3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5.334114451341105E-2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13.804455843853365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13.396615068354535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13.01402452109226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16.223829307327829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16.226888495589812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17.836221346431852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17.835875294144735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18.237997209045222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2.1607752898831786E-6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1.1726589762640505E-3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1.2967881848687734E-3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1.3006518317377948E-3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1.302894555814667E-3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1.3025935978825665E-3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1.3077498918416385E-3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8.8428484271239633E-4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1.3815076463973258E-3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5.3554108202698587E-3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9.0182337002007174E-3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8.6076253897707494E-3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6.1426699652584096E-3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4.7732523214496485E-3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5.5434309693585242E-3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1.0807506950495755E-2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8.002338007299793E-4</v>
      </c>
      <c r="L684" s="1">
        <f t="shared" si="779"/>
        <v>1.1747890643939636E-3</v>
      </c>
      <c r="M684" s="1">
        <f t="shared" si="779"/>
        <v>9.5640282108563782E-4</v>
      </c>
      <c r="N684" s="1">
        <f t="shared" si="779"/>
        <v>6.8251888502871168E-4</v>
      </c>
      <c r="O684" s="1">
        <f t="shared" si="779"/>
        <v>5.3036136904996054E-4</v>
      </c>
      <c r="P684" s="1">
        <f>P685</f>
        <v>6.1593677437316843E-4</v>
      </c>
      <c r="Q684" s="1">
        <f>Q685</f>
        <v>1.200834105610637E-3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8.002338007299793E-4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1.1747890643939636E-3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9.5640282108563782E-4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6.8251888502871168E-4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5.3036136904996054E-4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6.1593677437316843E-4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1.200834105610637E-3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2.4542972628233736E-4</v>
      </c>
      <c r="N686" s="1">
        <f t="shared" si="781"/>
        <v>2.3260068206158523E-4</v>
      </c>
      <c r="O686" s="1">
        <f t="shared" si="781"/>
        <v>2.5702691859347151E-4</v>
      </c>
      <c r="P686" s="1">
        <f>SUM(P687:P688)</f>
        <v>2.7834131670170651E-4</v>
      </c>
      <c r="Q686" s="1">
        <f>SUM(Q687:Q688)</f>
        <v>4.6575432091183554E-4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9.8195925013253472E-5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6.858665690136544E-5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1.045911035115215E-4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9.2740280159538617E-5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2.0183934057124546E-4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1.4723380126908388E-4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1.6401402516021981E-4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1.5243581508195001E-4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1.8560103654216789E-4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2.6391498034059009E-4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2.4542972628233736E-4</v>
      </c>
      <c r="N692" s="1">
        <f t="shared" si="790"/>
        <v>2.3260068206158523E-4</v>
      </c>
      <c r="O692" s="1">
        <f t="shared" si="790"/>
        <v>2.5702691859347151E-4</v>
      </c>
      <c r="P692" s="1">
        <f>SUM(P693:P694)</f>
        <v>2.7834131670170651E-4</v>
      </c>
      <c r="Q692" s="1">
        <f>SUM(Q693:Q694)</f>
        <v>4.6575432091183554E-4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9.8195925013253472E-5</v>
      </c>
      <c r="N693" s="1">
        <f t="shared" si="792"/>
        <v>6.858665690136544E-5</v>
      </c>
      <c r="O693" s="1">
        <f t="shared" si="792"/>
        <v>1.045911035115215E-4</v>
      </c>
      <c r="P693" s="1">
        <f>IFERROR(P674/P668,0)*P687</f>
        <v>9.2740280159538617E-5</v>
      </c>
      <c r="Q693" s="1">
        <f>IFERROR(Q674/Q668,0)*Q687</f>
        <v>2.0183934057124546E-4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1.4723380126908388E-4</v>
      </c>
      <c r="N694" s="1">
        <f t="shared" si="793"/>
        <v>1.6401402516021981E-4</v>
      </c>
      <c r="O694" s="1">
        <f t="shared" si="793"/>
        <v>1.5243581508195001E-4</v>
      </c>
      <c r="P694" s="1">
        <f>IFERROR(P675/P669,0)*P688</f>
        <v>1.8560103654216789E-4</v>
      </c>
      <c r="Q694" s="1">
        <f>IFERROR(Q675/Q669,0)*Q688</f>
        <v>2.6391498034059009E-4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3.5818698149490236</v>
      </c>
      <c r="N695" s="1">
        <f t="shared" si="795"/>
        <v>7.7456689751990231</v>
      </c>
      <c r="O695" s="1">
        <f t="shared" si="795"/>
        <v>8.3983758270114048</v>
      </c>
      <c r="P695" s="1">
        <f>SUM(P696:P697)</f>
        <v>9.4530255765097149</v>
      </c>
      <c r="Q695" s="1">
        <f>SUM(Q696:Q697)</f>
        <v>10.07637398176572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1.4957931071840408E-4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6.6828509375968764E-5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1.7146021055307651E-4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9.9730999439864184E-5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4.7357436588300872E-4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3.5817202356383051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7.745602146689647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8.3982043668008526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9.4529258455102756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10.075900407399837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0.68499999999999994</v>
      </c>
      <c r="G699" s="4">
        <f t="shared" ref="G699:K699" si="797">IFERROR(G664/G681,"-")</f>
        <v>0.69399999999999995</v>
      </c>
      <c r="H699" s="4">
        <f t="shared" si="797"/>
        <v>0.70749999999999968</v>
      </c>
      <c r="I699" s="4">
        <f t="shared" si="797"/>
        <v>0.72999999999999987</v>
      </c>
      <c r="J699" s="4">
        <f t="shared" si="797"/>
        <v>0.75249999999999972</v>
      </c>
      <c r="K699" s="4">
        <f t="shared" si="797"/>
        <v>0.77500000000000013</v>
      </c>
      <c r="L699" s="4">
        <f t="shared" ref="L699:O699" si="798">IFERROR(L664/L681,"-")</f>
        <v>0.7975000000000001</v>
      </c>
      <c r="M699" s="4">
        <f t="shared" si="798"/>
        <v>0.82000000000000028</v>
      </c>
      <c r="N699" s="4">
        <f t="shared" si="798"/>
        <v>0.82000000000000006</v>
      </c>
      <c r="O699" s="4">
        <f t="shared" si="798"/>
        <v>0.82</v>
      </c>
      <c r="P699" s="4">
        <f>IFERROR(P664/P681,"-")</f>
        <v>0.82000000000000051</v>
      </c>
      <c r="Q699" s="4">
        <f>IFERROR(Q664/Q681,"-")</f>
        <v>0.81999999999999895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0.73000000000000076</v>
      </c>
      <c r="J700" s="4">
        <f t="shared" si="800"/>
        <v>0.75250000000000083</v>
      </c>
      <c r="K700" s="4">
        <f t="shared" si="800"/>
        <v>0.77499999999999958</v>
      </c>
      <c r="L700" s="4">
        <f t="shared" ref="L700:O700" si="801">IFERROR(L665/L682,"-")</f>
        <v>0.79750000000000065</v>
      </c>
      <c r="M700" s="4">
        <f t="shared" si="801"/>
        <v>0.81999999999999973</v>
      </c>
      <c r="N700" s="4">
        <f t="shared" si="801"/>
        <v>0.8199999999999994</v>
      </c>
      <c r="O700" s="4">
        <f t="shared" si="801"/>
        <v>0.82000000000000051</v>
      </c>
      <c r="P700" s="4">
        <f>IFERROR(P665/P682,"-")</f>
        <v>0.82000000000000017</v>
      </c>
      <c r="Q700" s="4">
        <f>IFERROR(Q665/Q682,"-")</f>
        <v>0.82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0.88474576271186445</v>
      </c>
      <c r="M701" s="4">
        <f t="shared" si="803"/>
        <v>0.90000000000000013</v>
      </c>
      <c r="N701" s="4">
        <f t="shared" si="803"/>
        <v>0.9</v>
      </c>
      <c r="O701" s="4">
        <f t="shared" si="803"/>
        <v>0.9</v>
      </c>
      <c r="P701" s="4">
        <f>IFERROR(P666/SUM(P683,P685),"-")</f>
        <v>0.90000000000000013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0.76000000000000012</v>
      </c>
      <c r="N702" s="4">
        <f t="shared" si="805"/>
        <v>0.76000000000000012</v>
      </c>
      <c r="O702" s="4">
        <f t="shared" si="805"/>
        <v>0.76</v>
      </c>
      <c r="P702" s="4">
        <f>IFERROR(P668/P687,"-")</f>
        <v>0.76000000000000101</v>
      </c>
      <c r="Q702" s="4">
        <f>IFERROR(Q668/Q687,"-")</f>
        <v>0.76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0.69000000000000017</v>
      </c>
      <c r="N703" s="4">
        <f t="shared" si="806"/>
        <v>0.69000000000000039</v>
      </c>
      <c r="O703" s="4">
        <f t="shared" si="806"/>
        <v>0.68999999999999984</v>
      </c>
      <c r="P703" s="4">
        <f>IFERROR(P669/P688,"-")</f>
        <v>0.68999999999999939</v>
      </c>
      <c r="Q703" s="4">
        <f>IFERROR(Q669/Q688,"-")</f>
        <v>0.68999999999999972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0.5999999999996376</v>
      </c>
      <c r="N704" s="4">
        <f t="shared" si="808"/>
        <v>0.60000000000663467</v>
      </c>
      <c r="O704" s="4">
        <f t="shared" si="808"/>
        <v>0.59999999999815945</v>
      </c>
      <c r="P704" s="4">
        <f>IFERROR(P677/P696,"-")</f>
        <v>0.59999999999822839</v>
      </c>
      <c r="Q704" s="4">
        <f>IFERROR(Q677/Q696,"-")</f>
        <v>0.59999999999917375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0.57999999999999996</v>
      </c>
      <c r="N705" s="4">
        <f t="shared" si="809"/>
        <v>0.57999999999999974</v>
      </c>
      <c r="O705" s="4">
        <f t="shared" si="809"/>
        <v>0.58000000000000007</v>
      </c>
      <c r="P705" s="4">
        <f>IFERROR(P678/P697,"-")</f>
        <v>0.57999999999999974</v>
      </c>
      <c r="Q705" s="4">
        <f>IFERROR(Q678/Q697,"-")</f>
        <v>0.58000000000000118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1.1764710823746554</v>
      </c>
      <c r="G706" s="1">
        <f>[1]Other_transformation!C$39</f>
        <v>3.6351481971247588</v>
      </c>
      <c r="H706" s="1">
        <f>[1]Other_transformation!D$39</f>
        <v>2.7981030794038224</v>
      </c>
      <c r="I706" s="1">
        <f>[1]Other_transformation!E$39</f>
        <v>2.7980303234931116</v>
      </c>
      <c r="J706" s="1">
        <f>[1]Other_transformation!F$39</f>
        <v>2.7980445429831429</v>
      </c>
      <c r="K706" s="1">
        <f>[1]Other_transformation!G$39</f>
        <v>2.8155346908748156</v>
      </c>
      <c r="L706" s="1">
        <f>[1]Other_transformation!H$39</f>
        <v>2.81414338409737</v>
      </c>
      <c r="M706" s="1">
        <f>[1]Other_transformation!I$39</f>
        <v>8.4035356375617543</v>
      </c>
      <c r="N706" s="1">
        <f>[1]Other_transformation!J$39</f>
        <v>8.6399302742487603</v>
      </c>
      <c r="O706" s="1">
        <f>[1]Other_transformation!K$39</f>
        <v>8.7253436409255585</v>
      </c>
      <c r="P706" s="1">
        <f>[1]Other_transformation!L$39</f>
        <v>8.8107276875464144</v>
      </c>
      <c r="Q706" s="1">
        <f>[1]Other_transformation!M$39</f>
        <v>8.8969326981076549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1.2890707007469853</v>
      </c>
      <c r="G707" s="1">
        <f>[1]Other_transformation!C$38</f>
        <v>3.9830669057571191</v>
      </c>
      <c r="H707" s="1">
        <f>[1]Other_transformation!D$38</f>
        <v>3.0659085049918136</v>
      </c>
      <c r="I707" s="1">
        <f>[1]Other_transformation!E$38</f>
        <v>3.0658287856394186</v>
      </c>
      <c r="J707" s="1">
        <f>[1]Other_transformation!F$38</f>
        <v>3.0658443660716506</v>
      </c>
      <c r="K707" s="1">
        <f>[1]Other_transformation!G$38</f>
        <v>3.0850084896414205</v>
      </c>
      <c r="L707" s="1">
        <f>[1]Other_transformation!H$38</f>
        <v>3.0834840213995545</v>
      </c>
      <c r="M707" s="1">
        <f>[1]Other_transformation!I$38</f>
        <v>9.2078349696437503</v>
      </c>
      <c r="N707" s="1">
        <f>[1]Other_transformation!J$38</f>
        <v>9.4668548508225339</v>
      </c>
      <c r="O707" s="1">
        <f>[1]Other_transformation!K$38</f>
        <v>9.5604430996836687</v>
      </c>
      <c r="P707" s="1">
        <f>[1]Other_transformation!L$38</f>
        <v>9.6539992222770135</v>
      </c>
      <c r="Q707" s="1">
        <f>[1]Other_transformation!M$38</f>
        <v>9.7484548829701616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0.91265054871925866</v>
      </c>
      <c r="G708" s="14">
        <f t="shared" si="810"/>
        <v>0.91265054871925977</v>
      </c>
      <c r="H708" s="14">
        <f t="shared" si="810"/>
        <v>0.91265054871925921</v>
      </c>
      <c r="I708" s="14">
        <f t="shared" si="810"/>
        <v>0.91265054871925799</v>
      </c>
      <c r="J708" s="14">
        <f t="shared" si="810"/>
        <v>0.91265054871925977</v>
      </c>
      <c r="K708" s="14">
        <f t="shared" si="810"/>
        <v>0.91265054871925921</v>
      </c>
      <c r="L708" s="14">
        <f t="shared" ref="L708:O708" si="811">L706/L707</f>
        <v>0.91265054871925877</v>
      </c>
      <c r="M708" s="14">
        <f t="shared" si="811"/>
        <v>0.91265054871925944</v>
      </c>
      <c r="N708" s="14">
        <f t="shared" si="811"/>
        <v>0.91265054871925855</v>
      </c>
      <c r="O708" s="14">
        <f t="shared" si="811"/>
        <v>0.91265054871925955</v>
      </c>
      <c r="P708" s="14">
        <f>P706/P707</f>
        <v>0.91265054871925888</v>
      </c>
      <c r="Q708" s="14">
        <f>Q706/Q707</f>
        <v>0.91265054871925866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5.9796301664698834</v>
      </c>
      <c r="G709" s="17" cm="1">
        <f t="array" ref="G709">SUMPRODUCT(("CT_CWODPLT"=[1]OUT_SyntheticFuels!$C$4:$C$1000)*1,("Var_Fout"=[1]OUT_SyntheticFuels!$B$4:$B$1000)*1,[1]OUT_SyntheticFuels!F$4:F$1000)</f>
        <v>6.9696485130666552</v>
      </c>
      <c r="H709" s="17" cm="1">
        <f t="array" ref="H709">SUMPRODUCT(("CT_CWODPLT"=[1]OUT_SyntheticFuels!$C$4:$C$1000)*1,("Var_Fout"=[1]OUT_SyntheticFuels!$B$4:$B$1000)*1,[1]OUT_SyntheticFuels!G$4:G$1000)</f>
        <v>6.8256188318416315</v>
      </c>
      <c r="I709" s="17" cm="1">
        <f t="array" ref="I709">SUMPRODUCT(("CT_CWODPLT"=[1]OUT_SyntheticFuels!$C$4:$C$1000)*1,("Var_Fout"=[1]OUT_SyntheticFuels!$B$4:$B$1000)*1,[1]OUT_SyntheticFuels!H$4:H$1000)</f>
        <v>6.9422529108449469</v>
      </c>
      <c r="J709" s="17" cm="1">
        <f t="array" ref="J709">SUMPRODUCT(("CT_CWODPLT"=[1]OUT_SyntheticFuels!$C$4:$C$1000)*1,("Var_Fout"=[1]OUT_SyntheticFuels!$B$4:$B$1000)*1,[1]OUT_SyntheticFuels!I$4:I$1000)</f>
        <v>7.226970810694703</v>
      </c>
      <c r="K709" s="17" cm="1">
        <f t="array" ref="K709">SUMPRODUCT(("CT_CWODPLT"=[1]OUT_SyntheticFuels!$C$4:$C$1000)*1,("Var_Fout"=[1]OUT_SyntheticFuels!$B$4:$B$1000)*1,[1]OUT_SyntheticFuels!J$4:J$1000)</f>
        <v>7.5255456675621781</v>
      </c>
      <c r="L709" s="17" cm="1">
        <f t="array" ref="L709">SUMPRODUCT(("CT_CWODPLT"=[1]OUT_SyntheticFuels!$C$4:$C$1000)*1,("Var_Fout"=[1]OUT_SyntheticFuels!$B$4:$B$1000)*1,[1]OUT_SyntheticFuels!K$4:K$1000)</f>
        <v>7.7008540557385707</v>
      </c>
      <c r="M709" s="17" cm="1">
        <f t="array" ref="M709">SUMPRODUCT(("CT_CWODPLT"=[1]OUT_SyntheticFuels!$C$4:$C$1000)*1,("Var_Fout"=[1]OUT_SyntheticFuels!$B$4:$B$1000)*1,[1]OUT_SyntheticFuels!L$4:L$1000)</f>
        <v>8.7333990302564057</v>
      </c>
      <c r="N709" s="17" cm="1">
        <f t="array" ref="N709">SUMPRODUCT(("CT_CWODPLT"=[1]OUT_SyntheticFuels!$C$4:$C$1000)*1,("Var_Fout"=[1]OUT_SyntheticFuels!$B$4:$B$1000)*1,[1]OUT_SyntheticFuels!M$4:M$1000)</f>
        <v>7.7323576461098069</v>
      </c>
      <c r="O709" s="17" cm="1">
        <f t="array" ref="O709">SUMPRODUCT(("CT_CWODPLT"=[1]OUT_SyntheticFuels!$C$4:$C$1000)*1,("Var_Fout"=[1]OUT_SyntheticFuels!$B$4:$B$1000)*1,[1]OUT_SyntheticFuels!N$4:N$1000)</f>
        <v>7.8206289207295514</v>
      </c>
      <c r="P709" s="17" cm="1">
        <f t="array" ref="P709">SUMPRODUCT(("CT_CWODPLT"=[1]OUT_SyntheticFuels!$C$4:$C$1000)*1,("Var_Fout"=[1]OUT_SyntheticFuels!$B$4:$B$1000)*1,[1]OUT_SyntheticFuels!O$4:O$1000)</f>
        <v>7.8215125963504146</v>
      </c>
      <c r="Q709" s="17" cm="1">
        <f t="array" ref="Q709">SUMPRODUCT(("CT_CWODPLT"=[1]OUT_SyntheticFuels!$C$4:$C$1000)*1,("Var_Fout"=[1]OUT_SyntheticFuels!$B$4:$B$1000)*1,[1]OUT_SyntheticFuels!P$4:P$1000)</f>
        <v>7.8225564618228738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5.9796301664698834</v>
      </c>
      <c r="G710" s="18">
        <f t="shared" ref="G710:K710" si="812">G709</f>
        <v>6.9696485130666552</v>
      </c>
      <c r="H710" s="18">
        <f t="shared" si="812"/>
        <v>6.8256188318416315</v>
      </c>
      <c r="I710" s="18">
        <f t="shared" si="812"/>
        <v>6.9422529108449469</v>
      </c>
      <c r="J710" s="18">
        <f t="shared" si="812"/>
        <v>7.226970810694703</v>
      </c>
      <c r="K710" s="18">
        <f t="shared" si="812"/>
        <v>7.5255456675621781</v>
      </c>
      <c r="L710" s="18">
        <f t="shared" ref="L710:O710" si="813">L709</f>
        <v>7.7008540557385707</v>
      </c>
      <c r="M710" s="18">
        <f t="shared" si="813"/>
        <v>8.7333990302564057</v>
      </c>
      <c r="N710" s="18">
        <f t="shared" si="813"/>
        <v>7.7323576461098069</v>
      </c>
      <c r="O710" s="18">
        <f t="shared" si="813"/>
        <v>7.8206289207295514</v>
      </c>
      <c r="P710" s="18">
        <f>P709</f>
        <v>7.8215125963504146</v>
      </c>
      <c r="Q710" s="18">
        <f>Q709</f>
        <v>7.8225564618228738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7.1186073410355775</v>
      </c>
      <c r="G711" s="17" cm="1">
        <f t="array" ref="G711">SUMPRODUCT(("CT_CWODPLT"=[1]OUT_SyntheticFuels!$C$4:$C$1000)*1,("Var_Fin"=[1]OUT_SyntheticFuels!$B$4:$B$1000)*1,[1]OUT_SyntheticFuels!F$4:F$1000)</f>
        <v>8.297200610793638</v>
      </c>
      <c r="H711" s="17" cm="1">
        <f t="array" ref="H711">SUMPRODUCT(("CT_CWODPLT"=[1]OUT_SyntheticFuels!$C$4:$C$1000)*1,("Var_Fin"=[1]OUT_SyntheticFuels!$B$4:$B$1000)*1,[1]OUT_SyntheticFuels!G$4:G$1000)</f>
        <v>8.1257367045733631</v>
      </c>
      <c r="I711" s="17" cm="1">
        <f t="array" ref="I711">SUMPRODUCT(("CT_CWODPLT"=[1]OUT_SyntheticFuels!$C$4:$C$1000)*1,("Var_Fin"=[1]OUT_SyntheticFuels!$B$4:$B$1000)*1,[1]OUT_SyntheticFuels!H$4:H$1000)</f>
        <v>8.2645867986249417</v>
      </c>
      <c r="J711" s="17" cm="1">
        <f t="array" ref="J711">SUMPRODUCT(("CT_CWODPLT"=[1]OUT_SyntheticFuels!$C$4:$C$1000)*1,("Var_Fin"=[1]OUT_SyntheticFuels!$B$4:$B$1000)*1,[1]OUT_SyntheticFuels!I$4:I$1000)</f>
        <v>8.6035366793984487</v>
      </c>
      <c r="K711" s="17" cm="1">
        <f t="array" ref="K711">SUMPRODUCT(("CT_CWODPLT"=[1]OUT_SyntheticFuels!$C$4:$C$1000)*1,("Var_Fin"=[1]OUT_SyntheticFuels!$B$4:$B$1000)*1,[1]OUT_SyntheticFuels!J$4:J$1000)</f>
        <v>8.9589829375740244</v>
      </c>
      <c r="L711" s="17" cm="1">
        <f t="array" ref="L711">SUMPRODUCT(("CT_CWODPLT"=[1]OUT_SyntheticFuels!$C$4:$C$1000)*1,("Var_Fin"=[1]OUT_SyntheticFuels!$B$4:$B$1000)*1,[1]OUT_SyntheticFuels!K$4:K$1000)</f>
        <v>9.167683399688773</v>
      </c>
      <c r="M711" s="17" cm="1">
        <f t="array" ref="M711">SUMPRODUCT(("CT_CWODPLT"=[1]OUT_SyntheticFuels!$C$4:$C$1000)*1,("Var_Fin"=[1]OUT_SyntheticFuels!$B$4:$B$1000)*1,[1]OUT_SyntheticFuels!L$4:L$1000)</f>
        <v>10.396903607448097</v>
      </c>
      <c r="N711" s="17" cm="1">
        <f t="array" ref="N711">SUMPRODUCT(("CT_CWODPLT"=[1]OUT_SyntheticFuels!$C$4:$C$1000)*1,("Var_Fin"=[1]OUT_SyntheticFuels!$B$4:$B$1000)*1,[1]OUT_SyntheticFuels!M$4:M$1000)</f>
        <v>9.2051876739402427</v>
      </c>
      <c r="O711" s="17" cm="1">
        <f t="array" ref="O711">SUMPRODUCT(("CT_CWODPLT"=[1]OUT_SyntheticFuels!$C$4:$C$1000)*1,("Var_Fin"=[1]OUT_SyntheticFuels!$B$4:$B$1000)*1,[1]OUT_SyntheticFuels!N$4:N$1000)</f>
        <v>9.310272524678032</v>
      </c>
      <c r="P711" s="17" cm="1">
        <f t="array" ref="P711">SUMPRODUCT(("CT_CWODPLT"=[1]OUT_SyntheticFuels!$C$4:$C$1000)*1,("Var_Fin"=[1]OUT_SyntheticFuels!$B$4:$B$1000)*1,[1]OUT_SyntheticFuels!O$4:O$1000)</f>
        <v>9.3113245194647778</v>
      </c>
      <c r="Q711" s="17" cm="1">
        <f t="array" ref="Q711">SUMPRODUCT(("CT_CWODPLT"=[1]OUT_SyntheticFuels!$C$4:$C$1000)*1,("Var_Fin"=[1]OUT_SyntheticFuels!$B$4:$B$1000)*1,[1]OUT_SyntheticFuels!P$4:P$1000)</f>
        <v>9.312567216455804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7.1186073410355775</v>
      </c>
      <c r="G712" s="18">
        <f t="shared" si="814"/>
        <v>8.297200610793638</v>
      </c>
      <c r="H712" s="18">
        <f t="shared" si="814"/>
        <v>8.1257367045733631</v>
      </c>
      <c r="I712" s="18">
        <f t="shared" si="814"/>
        <v>8.2645867986249417</v>
      </c>
      <c r="J712" s="18">
        <f t="shared" si="814"/>
        <v>8.6035366793984487</v>
      </c>
      <c r="K712" s="18">
        <f t="shared" si="814"/>
        <v>8.9589829375740244</v>
      </c>
      <c r="L712" s="18">
        <f t="shared" ref="L712:O712" si="815">L711</f>
        <v>9.167683399688773</v>
      </c>
      <c r="M712" s="18">
        <f t="shared" si="815"/>
        <v>10.396903607448097</v>
      </c>
      <c r="N712" s="18">
        <f t="shared" si="815"/>
        <v>9.2051876739402427</v>
      </c>
      <c r="O712" s="18">
        <f t="shared" si="815"/>
        <v>9.310272524678032</v>
      </c>
      <c r="P712" s="18">
        <f>P711</f>
        <v>9.3113245194647778</v>
      </c>
      <c r="Q712" s="18">
        <f>Q711</f>
        <v>9.312567216455804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0.83999999999999975</v>
      </c>
      <c r="G713" s="14">
        <f t="shared" si="816"/>
        <v>0.84</v>
      </c>
      <c r="H713" s="14">
        <f t="shared" si="816"/>
        <v>0.84000000000000086</v>
      </c>
      <c r="I713" s="14">
        <f t="shared" si="816"/>
        <v>0.83999999999999952</v>
      </c>
      <c r="J713" s="14">
        <f t="shared" si="816"/>
        <v>0.84000000000000075</v>
      </c>
      <c r="K713" s="14">
        <f t="shared" si="816"/>
        <v>0.83999999999999975</v>
      </c>
      <c r="L713" s="14">
        <f t="shared" ref="L713:O713" si="817">IFERROR(L709/L711,"-")</f>
        <v>0.84000000000000019</v>
      </c>
      <c r="M713" s="14">
        <f t="shared" si="817"/>
        <v>0.84000000000000041</v>
      </c>
      <c r="N713" s="14">
        <f t="shared" si="817"/>
        <v>0.8400000000000003</v>
      </c>
      <c r="O713" s="14">
        <f t="shared" si="817"/>
        <v>0.84000000000000052</v>
      </c>
      <c r="P713" s="14">
        <f>IFERROR(P709/P711,"-")</f>
        <v>0.84000000000000019</v>
      </c>
      <c r="Q713" s="14">
        <f>IFERROR(Q709/Q711,"-")</f>
        <v>0.83999999999999986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0.52064827080107323</v>
      </c>
      <c r="L714" s="17">
        <f t="shared" ref="L714:O714" si="819">L715+L717</f>
        <v>0.5932410621310692</v>
      </c>
      <c r="M714" s="17">
        <f t="shared" si="819"/>
        <v>0.35929746049730427</v>
      </c>
      <c r="N714" s="17">
        <f t="shared" si="819"/>
        <v>0.87046058355736666</v>
      </c>
      <c r="O714" s="17">
        <f t="shared" si="819"/>
        <v>1.2298589598642355</v>
      </c>
      <c r="P714" s="17">
        <f>P715+P717</f>
        <v>2.1170495372675249</v>
      </c>
      <c r="Q714" s="17">
        <f>Q715+Q717</f>
        <v>2.7424984038190718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2.3293586226926015E-4</v>
      </c>
      <c r="L715" s="18">
        <f t="shared" si="820"/>
        <v>1.5451621874799698E-3</v>
      </c>
      <c r="M715" s="18">
        <f t="shared" si="820"/>
        <v>8.3778731918886309E-2</v>
      </c>
      <c r="N715" s="18">
        <f t="shared" si="820"/>
        <v>0.8024932373102367</v>
      </c>
      <c r="O715" s="18">
        <f t="shared" si="820"/>
        <v>1.1699087610952748</v>
      </c>
      <c r="P715" s="18">
        <f>P716</f>
        <v>2.017954425907555</v>
      </c>
      <c r="Q715" s="18">
        <f>Q716</f>
        <v>2.656072170939741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2.3293586226926015E-4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1.5451621874799698E-3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8.3778731918886309E-2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0.8024932373102367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1.1699087610952748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2.017954425907555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2.656072170939741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0.52041533493880399</v>
      </c>
      <c r="L717" s="18">
        <f t="shared" ref="L717:O717" si="823">SUM(L718:L720)</f>
        <v>0.59169589994358918</v>
      </c>
      <c r="M717" s="18">
        <f t="shared" si="823"/>
        <v>0.27551872857841797</v>
      </c>
      <c r="N717" s="18">
        <f t="shared" si="823"/>
        <v>6.7967346247129912E-2</v>
      </c>
      <c r="O717" s="18">
        <f t="shared" si="823"/>
        <v>5.9950198768960752E-2</v>
      </c>
      <c r="P717" s="18">
        <f>SUM(P718:P720)</f>
        <v>9.9095111359969984E-2</v>
      </c>
      <c r="Q717" s="18">
        <f>SUM(Q718:Q720)</f>
        <v>8.6426232879330933E-2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6.2724366291039363E-2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0.19238461292034337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7.5889862375131843E-4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5.3201450855841265E-4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6.0148589314748611E-4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5.7857239915300575E-4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1.1331705492684358E-3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0.44918645146075603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0.37454438021780756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0.27475982995466663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6.7370090236542307E-2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5.9270475109362841E-2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9.8440421386554899E-2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8.5143156886678062E-2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8.50451718700862E-3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2.4766906805438225E-2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6.5241502029196108E-5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7.8237766450426431E-5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7.6117574262086739E-5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1.4990544338443874E-4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0.79646078297985679</v>
      </c>
      <c r="L721" s="17">
        <f t="shared" si="825"/>
        <v>1.0108912315031486</v>
      </c>
      <c r="M721" s="17">
        <f t="shared" si="825"/>
        <v>0.50262669290742845</v>
      </c>
      <c r="N721" s="17">
        <f t="shared" si="825"/>
        <v>1.1394717472884117</v>
      </c>
      <c r="O721" s="17">
        <f t="shared" si="825"/>
        <v>1.6052057922886551</v>
      </c>
      <c r="P721" s="17">
        <f>P722</f>
        <v>2.7624773596931802</v>
      </c>
      <c r="Q721" s="17">
        <f>Q722</f>
        <v>3.5732894897049232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0.79646078297985679</v>
      </c>
      <c r="L722" s="18">
        <f t="shared" ref="L722:O722" si="828">SUM(L723,L725)</f>
        <v>1.0108912315031486</v>
      </c>
      <c r="M722" s="18">
        <f t="shared" si="828"/>
        <v>0.50262669290742845</v>
      </c>
      <c r="N722" s="18">
        <f t="shared" si="828"/>
        <v>1.1394717472884117</v>
      </c>
      <c r="O722" s="18">
        <f t="shared" si="828"/>
        <v>1.6052057922886551</v>
      </c>
      <c r="P722" s="18">
        <f>SUM(P723,P725)</f>
        <v>2.7624773596931802</v>
      </c>
      <c r="Q722" s="18">
        <f>SUM(Q723,Q725)</f>
        <v>3.5732894897049232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3.0251410684319519E-4</v>
      </c>
      <c r="L723" s="18">
        <f t="shared" si="830"/>
        <v>2.0067041395843768E-3</v>
      </c>
      <c r="M723" s="18">
        <f t="shared" si="830"/>
        <v>0.10880354794660577</v>
      </c>
      <c r="N723" s="18">
        <f t="shared" si="830"/>
        <v>1.0421990094938158</v>
      </c>
      <c r="O723" s="18">
        <f t="shared" si="830"/>
        <v>1.5193620273964628</v>
      </c>
      <c r="P723" s="18">
        <f>P724</f>
        <v>2.6207200336461778</v>
      </c>
      <c r="Q723" s="18">
        <f>Q724</f>
        <v>3.4494443778438222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3.0251410684319519E-4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2.0067041395843768E-3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0.10880354794660577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1.0421990094938158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1.5193620273964628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2.6207200336461778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3.4494443778438222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0.79615826887301355</v>
      </c>
      <c r="L725" s="18">
        <f t="shared" ref="L725:O725" si="832">SUM(L726:L728)</f>
        <v>1.0088845273635643</v>
      </c>
      <c r="M725" s="18">
        <f t="shared" si="832"/>
        <v>0.39382314496082266</v>
      </c>
      <c r="N725" s="18">
        <f t="shared" si="832"/>
        <v>9.7272737794595845E-2</v>
      </c>
      <c r="O725" s="18">
        <f t="shared" si="832"/>
        <v>8.5843764892192434E-2</v>
      </c>
      <c r="P725" s="18">
        <f>SUM(P726:P728)</f>
        <v>0.14175732604700242</v>
      </c>
      <c r="Q725" s="18">
        <f>SUM(Q726:Q728)</f>
        <v>0.12384511186110102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0.13602087428068549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0.41978013433463574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1.3091021684416863E-3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9.1726639406622672E-4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1.0367970923172202E-3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9.9698789453626251E-4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1.9535927240697682E-3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0.64169493065822392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0.53506340031115329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0.39251404279238095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9.6242986052203425E-2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8.467210729908986E-2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0.14062917340936423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0.121633081266683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1.844246393410412E-2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5.4040992717775127E-2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1.1248534832619987E-4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1.3486050078535404E-4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1.3116474310192008E-4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2.5843787034825118E-4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0.76999999999999946</v>
      </c>
      <c r="L730" s="14">
        <f t="shared" ref="L730:O730" si="835">IFERROR(L716/L724,"-")</f>
        <v>0.7699999999999998</v>
      </c>
      <c r="M730" s="14">
        <f t="shared" si="835"/>
        <v>0.7699999999999988</v>
      </c>
      <c r="N730" s="14">
        <f t="shared" si="835"/>
        <v>0.76999999999999857</v>
      </c>
      <c r="O730" s="14">
        <f t="shared" si="835"/>
        <v>0.76999999999999902</v>
      </c>
      <c r="P730" s="14">
        <f>IFERROR(P716/P724,"-")</f>
        <v>0.76999999999999924</v>
      </c>
      <c r="Q730" s="14">
        <f>IFERROR(Q716/Q724,"-")</f>
        <v>0.76999999999999935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0.46113779684730355</v>
      </c>
      <c r="L731" s="16">
        <f t="shared" ref="L731:O731" si="838">IFERROR(L718/L726,"-")</f>
        <v>0.45829851673490651</v>
      </c>
      <c r="M731" s="16">
        <f t="shared" si="838"/>
        <v>0.5797092404595795</v>
      </c>
      <c r="N731" s="16">
        <f t="shared" si="838"/>
        <v>0.58000000000000129</v>
      </c>
      <c r="O731" s="16">
        <f t="shared" si="838"/>
        <v>0.58013848380224287</v>
      </c>
      <c r="P731" s="16">
        <f t="shared" ref="P731:Q733" si="839">IFERROR(P718/P726,"-")</f>
        <v>0.58032038535645614</v>
      </c>
      <c r="Q731" s="16">
        <f t="shared" si="839"/>
        <v>0.58004441524935124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0.69999999999999885</v>
      </c>
      <c r="L732" s="16">
        <f t="shared" ref="L732:O732" si="841">IFERROR(L719/L727,"-")</f>
        <v>0.70000000000000051</v>
      </c>
      <c r="M732" s="16">
        <f t="shared" si="841"/>
        <v>0.7</v>
      </c>
      <c r="N732" s="16">
        <f t="shared" si="841"/>
        <v>0.69999999999999907</v>
      </c>
      <c r="O732" s="16">
        <f t="shared" si="841"/>
        <v>0.69999999999999929</v>
      </c>
      <c r="P732" s="16">
        <f t="shared" si="839"/>
        <v>0.69999999999999951</v>
      </c>
      <c r="Q732" s="16">
        <f t="shared" si="839"/>
        <v>0.69999999999999973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0.46113779684730311</v>
      </c>
      <c r="L733" s="16">
        <f t="shared" ref="L733:O733" si="843">IFERROR(L720/L728,"-")</f>
        <v>0.45829851673490651</v>
      </c>
      <c r="M733" s="16" t="str">
        <f t="shared" si="843"/>
        <v>-</v>
      </c>
      <c r="N733" s="16">
        <f t="shared" si="843"/>
        <v>0.58000000000000163</v>
      </c>
      <c r="O733" s="16">
        <f t="shared" si="843"/>
        <v>0.58013848380224253</v>
      </c>
      <c r="P733" s="16">
        <f t="shared" si="839"/>
        <v>0.58032038535645547</v>
      </c>
      <c r="Q733" s="16">
        <f t="shared" si="839"/>
        <v>0.58004441524935024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3.9729952061299374E-2</v>
      </c>
      <c r="L734" s="17">
        <f t="shared" si="848"/>
        <v>4.7872553802954285E-2</v>
      </c>
      <c r="M734" s="17">
        <f t="shared" si="848"/>
        <v>2.5058051100468708E-2</v>
      </c>
      <c r="N734" s="17">
        <f t="shared" si="848"/>
        <v>5.0276310109330286E-2</v>
      </c>
      <c r="O734" s="17">
        <f t="shared" si="848"/>
        <v>7.0406827039757522E-2</v>
      </c>
      <c r="P734" s="17">
        <f>P735</f>
        <v>0.1211254950007504</v>
      </c>
      <c r="Q734" s="17">
        <f>Q735</f>
        <v>0.15618007768792935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3.9729952061299374E-2</v>
      </c>
      <c r="L735" s="18">
        <f t="shared" ref="L735:O735" si="854">SUM(L739,L741)</f>
        <v>4.7872553802954285E-2</v>
      </c>
      <c r="M735" s="18">
        <f t="shared" si="854"/>
        <v>2.5058051100468708E-2</v>
      </c>
      <c r="N735" s="18">
        <f t="shared" si="854"/>
        <v>5.0276310109330286E-2</v>
      </c>
      <c r="O735" s="18">
        <f t="shared" si="854"/>
        <v>7.0406827039757522E-2</v>
      </c>
      <c r="P735" s="18">
        <f>SUM(P739,P741)</f>
        <v>0.1211254950007504</v>
      </c>
      <c r="Q735" s="18">
        <f>SUM(Q739,Q741)</f>
        <v>0.15618007768792935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2.6590238131080579E-2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3.2400021079082811E-2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1.7157386462615741E-2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2.9982902780820997E-2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3.9612858669483726E-2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6.4688119562851337E-2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1.3139671088099715E-2</v>
      </c>
      <c r="L737" s="18">
        <f t="shared" ref="L737:O737" si="856">L735-L736-L738</f>
        <v>1.262411215431633E-2</v>
      </c>
      <c r="M737" s="18">
        <f t="shared" si="856"/>
        <v>6.0014949370706776E-3</v>
      </c>
      <c r="N737" s="18">
        <f t="shared" si="856"/>
        <v>1.0447182682465575E-2</v>
      </c>
      <c r="O737" s="18">
        <f t="shared" si="856"/>
        <v>1.3484238022066067E-2</v>
      </c>
      <c r="P737" s="18">
        <f>P735-P736-P738</f>
        <v>2.1594694848515644E-2</v>
      </c>
      <c r="Q737" s="18">
        <f>Q735-Q736-Q738</f>
        <v>0.15618007768792935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4.2842119079452857E-8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2.8484205695551439E-3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1.8991697007822894E-3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9.846224646043714E-3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1.7309730348207729E-2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3.4842680589383418E-2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1.3137582631986275E-5</v>
      </c>
      <c r="L739" s="18">
        <f t="shared" si="861"/>
        <v>8.7147147373870239E-5</v>
      </c>
      <c r="M739" s="18">
        <f t="shared" si="861"/>
        <v>4.7251204802251801E-3</v>
      </c>
      <c r="N739" s="18">
        <f t="shared" si="861"/>
        <v>4.5260618584297391E-2</v>
      </c>
      <c r="O739" s="18">
        <f t="shared" si="861"/>
        <v>6.5982854125773385E-2</v>
      </c>
      <c r="P739" s="18">
        <f>P740</f>
        <v>0.1138126296211861</v>
      </c>
      <c r="Q739" s="18">
        <f>Q740</f>
        <v>0.14980247044100142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1.3137582631986275E-5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8.7147147373870239E-5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4.7251204802251801E-3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4.5260618584297391E-2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6.5982854125773385E-2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0.1138126296211861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0.14980247044100142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3.9716814478667387E-2</v>
      </c>
      <c r="L741" s="18">
        <f t="shared" ref="L741:O741" si="869">SUM(L742:L744)</f>
        <v>4.7785406655580412E-2</v>
      </c>
      <c r="M741" s="18">
        <f t="shared" si="869"/>
        <v>2.0332930620243529E-2</v>
      </c>
      <c r="N741" s="18">
        <f t="shared" si="869"/>
        <v>5.0156915250328931E-3</v>
      </c>
      <c r="O741" s="18">
        <f t="shared" si="869"/>
        <v>4.4239729139841401E-3</v>
      </c>
      <c r="P741" s="18">
        <f>SUM(P742:P744)</f>
        <v>7.3128653795643001E-3</v>
      </c>
      <c r="Q741" s="18">
        <f>SUM(Q742:Q744)</f>
        <v>6.3776072469279264E-3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5.7827914491690715E-3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1.7846532631102738E-2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5.5655169589129925E-5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3.8996663477331673E-5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4.407839158277429E-5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4.2385943348314708E-5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8.3055041071102245E-5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3.3149960117803814E-2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2.7641375260074177E-2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2.02772754506544E-2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4.9719126594568218E-3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4.3741610630709769E-3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7.2649030983277501E-3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6.2835649782368381E-3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7.8406291169450318E-4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2.2974987644034939E-3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4.7822020987400827E-6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5.7334593303885381E-6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5.5763378882350259E-6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1.0987227619985572E-5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8.7926471723972795E-6</v>
      </c>
      <c r="L745" s="18">
        <f t="shared" ref="L745:O745" si="871">IFERROR(L$736/L$735,0)*L739</f>
        <v>5.8980964824172075E-5</v>
      </c>
      <c r="M745" s="18">
        <f t="shared" si="871"/>
        <v>3.2353161798815023E-3</v>
      </c>
      <c r="N745" s="18">
        <f t="shared" si="871"/>
        <v>2.6991732763637484E-2</v>
      </c>
      <c r="O745" s="18">
        <f t="shared" si="871"/>
        <v>3.7123807235589126E-2</v>
      </c>
      <c r="P745" s="18">
        <f t="shared" ref="P745:Q750" si="872">IFERROR(P$736/P$735,0)*P739</f>
        <v>6.0782620476821925E-2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8.7926471723972795E-6</v>
      </c>
      <c r="L746" s="18">
        <f t="shared" ref="L746:O746" si="874">IFERROR(L$736/L$735,0)*L740</f>
        <v>5.8980964824172075E-5</v>
      </c>
      <c r="M746" s="18">
        <f t="shared" si="874"/>
        <v>3.2353161798815023E-3</v>
      </c>
      <c r="N746" s="18">
        <f t="shared" si="874"/>
        <v>2.6991732763637484E-2</v>
      </c>
      <c r="O746" s="18">
        <f t="shared" si="874"/>
        <v>3.7123807235589126E-2</v>
      </c>
      <c r="P746" s="18">
        <f t="shared" si="872"/>
        <v>6.0782620476821925E-2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2.6581445483908183E-2</v>
      </c>
      <c r="L747" s="18">
        <f t="shared" ref="L747:O747" si="878">IFERROR(L$736/L$735,0)*L741</f>
        <v>3.2341040114258632E-2</v>
      </c>
      <c r="M747" s="18">
        <f t="shared" si="878"/>
        <v>1.3922070282734239E-2</v>
      </c>
      <c r="N747" s="18">
        <f t="shared" si="878"/>
        <v>2.991170017183512E-3</v>
      </c>
      <c r="O747" s="18">
        <f t="shared" si="878"/>
        <v>2.4890514338946038E-3</v>
      </c>
      <c r="P747" s="18">
        <f t="shared" si="872"/>
        <v>3.9054990860294195E-3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3.8702740304981187E-3</v>
      </c>
      <c r="L748" s="18">
        <f t="shared" ref="L748:O748" si="880">IFERROR(L$736/L$735,0)*L742</f>
        <v>1.2078487306448744E-2</v>
      </c>
      <c r="M748" s="18">
        <f t="shared" si="880"/>
        <v>3.8107403063970119E-5</v>
      </c>
      <c r="N748" s="18">
        <f t="shared" si="880"/>
        <v>2.3256145235691074E-5</v>
      </c>
      <c r="O748" s="18">
        <f t="shared" si="880"/>
        <v>2.4799741297255491E-5</v>
      </c>
      <c r="P748" s="18">
        <f t="shared" si="872"/>
        <v>2.2636580111256007E-5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2.2186418252108986E-2</v>
      </c>
      <c r="L749" s="18">
        <f t="shared" ref="L749:O749" si="882">IFERROR(L$736/L$735,0)*L743</f>
        <v>1.8707611563141088E-2</v>
      </c>
      <c r="M749" s="18">
        <f t="shared" si="882"/>
        <v>1.3883962879670269E-2</v>
      </c>
      <c r="N749" s="18">
        <f t="shared" si="882"/>
        <v>2.9650619462537327E-3</v>
      </c>
      <c r="O749" s="18">
        <f t="shared" si="882"/>
        <v>2.4610258873211969E-3</v>
      </c>
      <c r="P749" s="18">
        <f t="shared" si="872"/>
        <v>3.8798844143773628E-3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5.2475320130107887E-4</v>
      </c>
      <c r="L750" s="18">
        <f t="shared" ref="L750:O750" si="884">IFERROR(L$736/L$735,0)*L744</f>
        <v>1.5549412446688017E-3</v>
      </c>
      <c r="M750" s="18">
        <f t="shared" si="884"/>
        <v>0</v>
      </c>
      <c r="N750" s="18">
        <f t="shared" si="884"/>
        <v>2.8519256940885319E-6</v>
      </c>
      <c r="O750" s="18">
        <f t="shared" si="884"/>
        <v>3.2258052761511884E-6</v>
      </c>
      <c r="P750" s="18">
        <f t="shared" si="872"/>
        <v>2.9780915408004776E-6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4.3449212928998771E-6</v>
      </c>
      <c r="L751" s="18">
        <f t="shared" ref="L751:O751" si="886">IFERROR(L$737/L$735,0)*L739</f>
        <v>2.2980920694240872E-5</v>
      </c>
      <c r="M751" s="18">
        <f t="shared" si="886"/>
        <v>1.1316836463227565E-3</v>
      </c>
      <c r="N751" s="18">
        <f t="shared" si="886"/>
        <v>9.4049453836867886E-3</v>
      </c>
      <c r="O751" s="18">
        <f t="shared" si="886"/>
        <v>1.2636963598782516E-2</v>
      </c>
      <c r="P751" s="18">
        <f t="shared" ref="P751:Q756" si="887">IFERROR(P$737/P$735,0)*P739</f>
        <v>2.0290930547375019E-2</v>
      </c>
      <c r="Q751" s="18">
        <f t="shared" si="887"/>
        <v>0.14980247044100142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4.3449212928998771E-6</v>
      </c>
      <c r="L752" s="18">
        <f t="shared" ref="L752:O752" si="889">IFERROR(L$737/L$735,0)*L740</f>
        <v>2.2980920694240872E-5</v>
      </c>
      <c r="M752" s="18">
        <f t="shared" si="889"/>
        <v>1.1316836463227565E-3</v>
      </c>
      <c r="N752" s="18">
        <f t="shared" si="889"/>
        <v>9.4049453836867886E-3</v>
      </c>
      <c r="O752" s="18">
        <f t="shared" si="889"/>
        <v>1.2636963598782516E-2</v>
      </c>
      <c r="P752" s="18">
        <f t="shared" si="887"/>
        <v>2.0290930547375019E-2</v>
      </c>
      <c r="Q752" s="18">
        <f t="shared" si="887"/>
        <v>0.14980247044100142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1.3135326166806814E-2</v>
      </c>
      <c r="L753" s="18">
        <f t="shared" ref="L753:O753" si="893">IFERROR(L$737/L$735,0)*L741</f>
        <v>1.2601131233622088E-2</v>
      </c>
      <c r="M753" s="18">
        <f t="shared" si="893"/>
        <v>4.8698112907479213E-3</v>
      </c>
      <c r="N753" s="18">
        <f t="shared" si="893"/>
        <v>1.0422372987787865E-3</v>
      </c>
      <c r="O753" s="18">
        <f t="shared" si="893"/>
        <v>8.4727442328355216E-4</v>
      </c>
      <c r="P753" s="18">
        <f t="shared" si="887"/>
        <v>1.3037643011406248E-3</v>
      </c>
      <c r="Q753" s="18">
        <f t="shared" si="887"/>
        <v>6.3776072469279264E-3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1.9125111828960015E-3</v>
      </c>
      <c r="L754" s="18">
        <f t="shared" ref="L754:O754" si="895">IFERROR(L$737/L$735,0)*L742</f>
        <v>4.7061752842356966E-3</v>
      </c>
      <c r="M754" s="18">
        <f t="shared" si="895"/>
        <v>1.332961678351456E-5</v>
      </c>
      <c r="N754" s="18">
        <f t="shared" si="895"/>
        <v>8.1033247362103224E-6</v>
      </c>
      <c r="O754" s="18">
        <f t="shared" si="895"/>
        <v>8.4418450414806391E-6</v>
      </c>
      <c r="P754" s="18">
        <f t="shared" si="887"/>
        <v>7.5567205109680418E-6</v>
      </c>
      <c r="Q754" s="18">
        <f t="shared" si="887"/>
        <v>8.3055041071102245E-5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1.0963506118998314E-2</v>
      </c>
      <c r="L755" s="18">
        <f t="shared" ref="L755:O755" si="897">IFERROR(L$737/L$735,0)*L743</f>
        <v>7.2890997797821063E-3</v>
      </c>
      <c r="M755" s="18">
        <f t="shared" si="897"/>
        <v>4.856481673964407E-3</v>
      </c>
      <c r="N755" s="18">
        <f t="shared" si="897"/>
        <v>1.0331402547572636E-3</v>
      </c>
      <c r="O755" s="18">
        <f t="shared" si="897"/>
        <v>8.3773451242159151E-4</v>
      </c>
      <c r="P755" s="18">
        <f t="shared" si="887"/>
        <v>1.2952134107807088E-3</v>
      </c>
      <c r="Q755" s="18">
        <f t="shared" si="887"/>
        <v>6.2835649782368381E-3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2.5930886491249908E-4</v>
      </c>
      <c r="L756" s="18">
        <f t="shared" ref="L756:O756" si="899">IFERROR(L$737/L$735,0)*L744</f>
        <v>6.0585616960428428E-4</v>
      </c>
      <c r="M756" s="18">
        <f t="shared" si="899"/>
        <v>0</v>
      </c>
      <c r="N756" s="18">
        <f t="shared" si="899"/>
        <v>9.9371928531279051E-7</v>
      </c>
      <c r="O756" s="18">
        <f t="shared" si="899"/>
        <v>1.098065820479855E-6</v>
      </c>
      <c r="P756" s="18">
        <f t="shared" si="887"/>
        <v>9.9416984894803108E-7</v>
      </c>
      <c r="Q756" s="18">
        <f t="shared" si="887"/>
        <v>1.0987227619985572E-5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1.4166689118257643E-11</v>
      </c>
      <c r="L757" s="18">
        <f t="shared" ref="L757:O757" si="901">IFERROR(L$738/L$735,0)*L739</f>
        <v>5.1852618554572864E-6</v>
      </c>
      <c r="M757" s="18">
        <f t="shared" si="901"/>
        <v>3.5812065402092142E-4</v>
      </c>
      <c r="N757" s="18">
        <f t="shared" si="901"/>
        <v>8.8639404369731181E-3</v>
      </c>
      <c r="O757" s="18">
        <f t="shared" si="901"/>
        <v>1.6222083291401745E-2</v>
      </c>
      <c r="P757" s="18">
        <f t="shared" ref="P757:Q762" si="902">IFERROR(P$738/P$735,0)*P739</f>
        <v>3.2739078596989164E-2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1.4166689118257643E-11</v>
      </c>
      <c r="L758" s="18">
        <f t="shared" ref="L758:O758" si="904">IFERROR(L$738/L$735,0)*L740</f>
        <v>5.1852618554572864E-6</v>
      </c>
      <c r="M758" s="18">
        <f t="shared" si="904"/>
        <v>3.5812065402092142E-4</v>
      </c>
      <c r="N758" s="18">
        <f t="shared" si="904"/>
        <v>8.8639404369731181E-3</v>
      </c>
      <c r="O758" s="18">
        <f t="shared" si="904"/>
        <v>1.6222083291401745E-2</v>
      </c>
      <c r="P758" s="18">
        <f t="shared" si="902"/>
        <v>3.2739078596989164E-2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4.2827952390334596E-8</v>
      </c>
      <c r="L759" s="18">
        <f t="shared" ref="L759:O759" si="908">IFERROR(L$738/L$735,0)*L741</f>
        <v>2.8432353076996864E-3</v>
      </c>
      <c r="M759" s="18">
        <f t="shared" si="908"/>
        <v>1.5410490467613683E-3</v>
      </c>
      <c r="N759" s="18">
        <f t="shared" si="908"/>
        <v>9.8228420907059476E-4</v>
      </c>
      <c r="O759" s="18">
        <f t="shared" si="908"/>
        <v>1.0876470568059841E-3</v>
      </c>
      <c r="P759" s="18">
        <f t="shared" si="902"/>
        <v>2.1036019923942563E-3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6.2357749512180133E-9</v>
      </c>
      <c r="L760" s="18">
        <f t="shared" ref="L760:O760" si="910">IFERROR(L$738/L$735,0)*L742</f>
        <v>1.061870040418296E-3</v>
      </c>
      <c r="M760" s="18">
        <f t="shared" si="910"/>
        <v>4.2181497416452462E-6</v>
      </c>
      <c r="N760" s="18">
        <f t="shared" si="910"/>
        <v>7.6371935054302766E-6</v>
      </c>
      <c r="O760" s="18">
        <f t="shared" si="910"/>
        <v>1.0836805244038162E-5</v>
      </c>
      <c r="P760" s="18">
        <f t="shared" si="902"/>
        <v>1.2192642726090661E-5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3.5746696513874823E-8</v>
      </c>
      <c r="L761" s="18">
        <f t="shared" ref="L761:O761" si="912">IFERROR(L$738/L$735,0)*L743</f>
        <v>1.6446639171509823E-3</v>
      </c>
      <c r="M761" s="18">
        <f t="shared" si="912"/>
        <v>1.5368308970197229E-3</v>
      </c>
      <c r="N761" s="18">
        <f t="shared" si="912"/>
        <v>9.7371045844582592E-4</v>
      </c>
      <c r="O761" s="18">
        <f t="shared" si="912"/>
        <v>1.0754006633281884E-3</v>
      </c>
      <c r="P761" s="18">
        <f t="shared" si="902"/>
        <v>2.0898052731696789E-3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8.4548092524176685E-10</v>
      </c>
      <c r="L762" s="18">
        <f t="shared" ref="L762:O762" si="914">IFERROR(L$738/L$735,0)*L744</f>
        <v>1.367013501304078E-4</v>
      </c>
      <c r="M762" s="18">
        <f t="shared" si="914"/>
        <v>0</v>
      </c>
      <c r="N762" s="18">
        <f t="shared" si="914"/>
        <v>9.365571193387605E-7</v>
      </c>
      <c r="O762" s="18">
        <f t="shared" si="914"/>
        <v>1.409588233757495E-6</v>
      </c>
      <c r="P762" s="18">
        <f t="shared" si="902"/>
        <v>1.6040764984865174E-6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142.21737672836727</v>
      </c>
      <c r="G763" s="17">
        <f t="shared" si="917"/>
        <v>141.13819022680735</v>
      </c>
      <c r="H763" s="17">
        <f t="shared" si="917"/>
        <v>142.59043066177546</v>
      </c>
      <c r="I763" s="17">
        <f t="shared" si="917"/>
        <v>144.69552966212046</v>
      </c>
      <c r="J763" s="17">
        <f t="shared" si="917"/>
        <v>142.88699302111101</v>
      </c>
      <c r="K763" s="17">
        <f t="shared" si="917"/>
        <v>142.13754941192047</v>
      </c>
      <c r="L763" s="17">
        <f t="shared" ref="L763:O763" si="918">L764+L768+L778+L789+L791+L803+L805+L807+L811+L813+L815</f>
        <v>142.6223330183883</v>
      </c>
      <c r="M763" s="17">
        <f t="shared" si="918"/>
        <v>143.23933728093786</v>
      </c>
      <c r="N763" s="17">
        <f t="shared" si="918"/>
        <v>143.44894352848613</v>
      </c>
      <c r="O763" s="17">
        <f t="shared" si="918"/>
        <v>148.28303321751073</v>
      </c>
      <c r="P763" s="17">
        <f>P764+P768+P778+P789+P791+P803+P805+P807+P811+P813+P815</f>
        <v>143.67090238541419</v>
      </c>
      <c r="Q763" s="17">
        <f>Q764+Q768+Q778+Q789+Q791+Q803+Q805+Q807+Q811+Q813+Q815</f>
        <v>143.50119559316511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60.070008356432801</v>
      </c>
      <c r="G764" s="18">
        <f>[1]Industry!C$11</f>
        <v>62.576416012434422</v>
      </c>
      <c r="H764" s="18">
        <f>[1]Industry!D$11</f>
        <v>64.91030717087861</v>
      </c>
      <c r="I764" s="18">
        <f>[1]Industry!E$11</f>
        <v>67.968494603096957</v>
      </c>
      <c r="J764" s="18">
        <f>[1]Industry!F$11</f>
        <v>68.584921749998898</v>
      </c>
      <c r="K764" s="18">
        <f>[1]Industry!G$11</f>
        <v>68.974855655957668</v>
      </c>
      <c r="L764" s="18">
        <f>[1]Industry!H$11</f>
        <v>72.186489917196042</v>
      </c>
      <c r="M764" s="18">
        <f>[1]Industry!I$11</f>
        <v>74.286188486175561</v>
      </c>
      <c r="N764" s="18">
        <f>[1]Industry!J$11</f>
        <v>75.04556951896555</v>
      </c>
      <c r="O764" s="18">
        <f>[1]Industry!K$11</f>
        <v>77.310039037437434</v>
      </c>
      <c r="P764" s="18">
        <f>[1]Industry!L$11</f>
        <v>75.838030748495342</v>
      </c>
      <c r="Q764" s="18">
        <f>[1]Industry!M$11</f>
        <v>75.957844336132197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11.646939091419732</v>
      </c>
      <c r="G765" s="1">
        <f t="shared" si="920"/>
        <v>12.258977867731744</v>
      </c>
      <c r="H765" s="1">
        <f t="shared" si="920"/>
        <v>12.249344301313805</v>
      </c>
      <c r="I765" s="1">
        <f t="shared" si="920"/>
        <v>13.169443523180377</v>
      </c>
      <c r="J765" s="1">
        <f t="shared" si="920"/>
        <v>13.152050053970939</v>
      </c>
      <c r="K765" s="1">
        <f>K764-K766-K767</f>
        <v>13.134702327433644</v>
      </c>
      <c r="L765" s="1">
        <f t="shared" ref="L765:O765" si="921">L764-L766-L767</f>
        <v>13.117401326174353</v>
      </c>
      <c r="M765" s="1">
        <f t="shared" si="921"/>
        <v>13.483788047759582</v>
      </c>
      <c r="N765" s="1">
        <f t="shared" si="921"/>
        <v>13.483807180673168</v>
      </c>
      <c r="O765" s="1">
        <f t="shared" si="921"/>
        <v>14.166601807058619</v>
      </c>
      <c r="P765" s="1">
        <f>P764-P766-P767</f>
        <v>14.166601520881287</v>
      </c>
      <c r="Q765" s="1">
        <f>Q764-Q766-Q767</f>
        <v>14.166614152757717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0.35967161284206983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0.45106236065970617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1.1448323934393085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1.863682314325098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2.5006161163550722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2.4544662264500352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3.1228138592120414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3.8053097530568123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3.8271795795746968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3.8315436165614551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3.8315438424161328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3.83154748420715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49.866375784042972</v>
      </c>
      <c r="H767" s="1">
        <f>[1]Industry!D$11-[1]Industry!D$33</f>
        <v>51.516130476125497</v>
      </c>
      <c r="I767" s="1">
        <f>[1]Industry!E$11-[1]Industry!E$33</f>
        <v>52.935368765591477</v>
      </c>
      <c r="J767" s="1">
        <f>[1]Industry!F$11-[1]Industry!F$33</f>
        <v>52.932255579672884</v>
      </c>
      <c r="K767" s="1">
        <f>[1]Industry!G$11-[1]Industry!G$33</f>
        <v>53.385687102073987</v>
      </c>
      <c r="L767" s="1">
        <f>[1]Industry!H$11-[1]Industry!H$33</f>
        <v>55.946274731809645</v>
      </c>
      <c r="M767" s="1">
        <f>[1]Industry!I$11-[1]Industry!I$33</f>
        <v>56.997090685359161</v>
      </c>
      <c r="N767" s="1">
        <f>[1]Industry!J$11-[1]Industry!J$33</f>
        <v>57.734582758717679</v>
      </c>
      <c r="O767" s="1">
        <f>[1]Industry!K$11-[1]Industry!K$33</f>
        <v>59.311893613817354</v>
      </c>
      <c r="P767" s="1">
        <f>[1]Industry!L$11-[1]Industry!L$33</f>
        <v>57.839885385197917</v>
      </c>
      <c r="Q767" s="1">
        <f>[1]Industry!M$11-[1]Industry!M$33</f>
        <v>57.959682699167331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11.627805563470316</v>
      </c>
      <c r="G768" s="1">
        <f t="shared" ref="G768:K768" si="922">SUM(G771,G776)</f>
        <v>10.4144212705691</v>
      </c>
      <c r="H768" s="1">
        <f t="shared" si="922"/>
        <v>8.0032096787409959</v>
      </c>
      <c r="I768" s="1">
        <f t="shared" si="922"/>
        <v>6.4973913135305459</v>
      </c>
      <c r="J768" s="1">
        <f t="shared" si="922"/>
        <v>4.8359973264808218</v>
      </c>
      <c r="K768" s="1">
        <f t="shared" si="922"/>
        <v>3.5542215479164394</v>
      </c>
      <c r="L768" s="1">
        <f t="shared" ref="L768:O768" si="923">SUM(L771,L776)</f>
        <v>1.7847947169283307</v>
      </c>
      <c r="M768" s="1">
        <f t="shared" si="923"/>
        <v>1.4211450025549621</v>
      </c>
      <c r="N768" s="1">
        <f t="shared" si="923"/>
        <v>1.4085561210418425</v>
      </c>
      <c r="O768" s="1">
        <f t="shared" si="923"/>
        <v>1.4085465028093307</v>
      </c>
      <c r="P768" s="1">
        <f>SUM(P771,P776)</f>
        <v>0.77309986035726919</v>
      </c>
      <c r="Q768" s="1">
        <f>SUM(Q771,Q776)</f>
        <v>0.773092796190744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8.8978043254248629</v>
      </c>
      <c r="G769" s="1">
        <f t="shared" ref="G769:K769" si="924">SUM(G773,G777)</f>
        <v>8.1047300370610067</v>
      </c>
      <c r="H769" s="1">
        <f t="shared" si="924"/>
        <v>8.0014015131050229</v>
      </c>
      <c r="I769" s="1">
        <f t="shared" si="924"/>
        <v>6.4971131603431607</v>
      </c>
      <c r="J769" s="1">
        <f t="shared" si="924"/>
        <v>4.8357968458031113</v>
      </c>
      <c r="K769" s="1">
        <f t="shared" si="924"/>
        <v>3.5533616202500369</v>
      </c>
      <c r="L769" s="1">
        <f t="shared" ref="L769:O769" si="925">SUM(L773,L777)</f>
        <v>1.7841141832875373</v>
      </c>
      <c r="M769" s="1">
        <f t="shared" si="925"/>
        <v>1.4211450025549621</v>
      </c>
      <c r="N769" s="1">
        <f t="shared" si="925"/>
        <v>1.4085561210418425</v>
      </c>
      <c r="O769" s="1">
        <f t="shared" si="925"/>
        <v>1.4085465028093307</v>
      </c>
      <c r="P769" s="1">
        <f>SUM(P773,P777)</f>
        <v>0.77309986035726919</v>
      </c>
      <c r="Q769" s="1">
        <f>SUM(Q773,Q777)</f>
        <v>0.773092796190744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2.7300012380454532</v>
      </c>
      <c r="G770" s="1">
        <f t="shared" ref="G770:K770" si="926">G775</f>
        <v>2.3096912335080941</v>
      </c>
      <c r="H770" s="1">
        <f t="shared" si="926"/>
        <v>1.808165635973662E-3</v>
      </c>
      <c r="I770" s="1">
        <f t="shared" si="926"/>
        <v>2.7815318738530069E-4</v>
      </c>
      <c r="J770" s="1">
        <f t="shared" si="926"/>
        <v>2.0048067771090921E-4</v>
      </c>
      <c r="K770" s="1">
        <f t="shared" si="926"/>
        <v>8.5992766640187121E-4</v>
      </c>
      <c r="L770" s="1">
        <f t="shared" ref="L770:O770" si="927">L775</f>
        <v>6.8053364079319453E-4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11.627805563470316</v>
      </c>
      <c r="G771" s="1">
        <f t="shared" ref="G771:K771" si="928">SUM(G772,G774)</f>
        <v>10.4144212705691</v>
      </c>
      <c r="H771" s="1">
        <f t="shared" si="928"/>
        <v>8.0031705923973515</v>
      </c>
      <c r="I771" s="1">
        <f t="shared" si="928"/>
        <v>5.2053946121174199</v>
      </c>
      <c r="J771" s="1">
        <f t="shared" si="928"/>
        <v>3.58333220907133</v>
      </c>
      <c r="K771" s="1">
        <f t="shared" si="928"/>
        <v>2.1330748490990667</v>
      </c>
      <c r="L771" s="1">
        <f t="shared" ref="L771:O771" si="929">SUM(L772,L774)</f>
        <v>0.36364986267165056</v>
      </c>
      <c r="M771" s="1">
        <f t="shared" si="929"/>
        <v>0</v>
      </c>
      <c r="N771" s="1">
        <f t="shared" si="929"/>
        <v>1.6324196372995649E-4</v>
      </c>
      <c r="O771" s="1">
        <f t="shared" si="929"/>
        <v>1.1959672972934543E-4</v>
      </c>
      <c r="P771" s="1">
        <f>SUM(P772,P774)</f>
        <v>6.9580862780513477E-5</v>
      </c>
      <c r="Q771" s="1">
        <f>SUM(Q772,Q774)</f>
        <v>3.1745300725864731E-5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8.8978043254248629</v>
      </c>
      <c r="G772" s="1">
        <f>[1]Industry!C$34</f>
        <v>8.1047300370610067</v>
      </c>
      <c r="H772" s="1">
        <f>[1]Industry!D$34</f>
        <v>8.0013624267613785</v>
      </c>
      <c r="I772" s="1">
        <f>[1]Industry!E$34</f>
        <v>5.2051164589300347</v>
      </c>
      <c r="J772" s="1">
        <f>[1]Industry!F$34</f>
        <v>3.583131728393619</v>
      </c>
      <c r="K772" s="1">
        <f>[1]Industry!G$34</f>
        <v>2.1322149214326647</v>
      </c>
      <c r="L772" s="1">
        <f>[1]Industry!H$34</f>
        <v>0.36296932903085738</v>
      </c>
      <c r="M772" s="1">
        <f>[1]Industry!I$34</f>
        <v>0</v>
      </c>
      <c r="N772" s="1">
        <f>[1]Industry!J$34</f>
        <v>1.6324196372995649E-4</v>
      </c>
      <c r="O772" s="1">
        <f>[1]Industry!K$34</f>
        <v>1.1959672972934543E-4</v>
      </c>
      <c r="P772" s="1">
        <f>[1]Industry!L$34</f>
        <v>6.9580862780513477E-5</v>
      </c>
      <c r="Q772" s="1">
        <f>[1]Industry!M$34</f>
        <v>3.1745300725864731E-5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8.8978043254248629</v>
      </c>
      <c r="G773" s="1">
        <f t="shared" ref="G773:K773" si="930">G772</f>
        <v>8.1047300370610067</v>
      </c>
      <c r="H773" s="1">
        <f t="shared" si="930"/>
        <v>8.0013624267613785</v>
      </c>
      <c r="I773" s="1">
        <f t="shared" si="930"/>
        <v>5.2051164589300347</v>
      </c>
      <c r="J773" s="1">
        <f t="shared" si="930"/>
        <v>3.583131728393619</v>
      </c>
      <c r="K773" s="1">
        <f t="shared" si="930"/>
        <v>2.1322149214326647</v>
      </c>
      <c r="L773" s="1">
        <f t="shared" ref="L773:O773" si="931">L772</f>
        <v>0.36296932903085738</v>
      </c>
      <c r="M773" s="1">
        <f t="shared" si="931"/>
        <v>0</v>
      </c>
      <c r="N773" s="1">
        <f t="shared" si="931"/>
        <v>1.6324196372995649E-4</v>
      </c>
      <c r="O773" s="1">
        <f t="shared" si="931"/>
        <v>1.1959672972934543E-4</v>
      </c>
      <c r="P773" s="1">
        <f>P772</f>
        <v>6.9580862780513477E-5</v>
      </c>
      <c r="Q773" s="1">
        <f>Q772</f>
        <v>3.1745300725864731E-5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2.7300012380454532</v>
      </c>
      <c r="G774" s="1">
        <f>[1]Industry!C$35</f>
        <v>2.3096912335080941</v>
      </c>
      <c r="H774" s="1">
        <f>[1]Industry!D$35</f>
        <v>1.808165635973662E-3</v>
      </c>
      <c r="I774" s="1">
        <f>[1]Industry!E$35</f>
        <v>2.7815318738530069E-4</v>
      </c>
      <c r="J774" s="1">
        <f>[1]Industry!F$35</f>
        <v>2.0048067771090921E-4</v>
      </c>
      <c r="K774" s="1">
        <f>[1]Industry!G$35</f>
        <v>8.5992766640187121E-4</v>
      </c>
      <c r="L774" s="1">
        <f>[1]Industry!H$35</f>
        <v>6.8053364079319453E-4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2.7300012380454532</v>
      </c>
      <c r="G775" s="1">
        <f t="shared" ref="G775:K775" si="932">G774</f>
        <v>2.3096912335080941</v>
      </c>
      <c r="H775" s="1">
        <f t="shared" si="932"/>
        <v>1.808165635973662E-3</v>
      </c>
      <c r="I775" s="1">
        <f t="shared" si="932"/>
        <v>2.7815318738530069E-4</v>
      </c>
      <c r="J775" s="1">
        <f t="shared" si="932"/>
        <v>2.0048067771090921E-4</v>
      </c>
      <c r="K775" s="1">
        <f t="shared" si="932"/>
        <v>8.5992766640187121E-4</v>
      </c>
      <c r="L775" s="1">
        <f t="shared" ref="L775:O775" si="933">L774</f>
        <v>6.8053364079319453E-4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3.9086343643712544E-5</v>
      </c>
      <c r="I776" s="1">
        <f>[1]Industry!E$36</f>
        <v>1.2919967014131262</v>
      </c>
      <c r="J776" s="1">
        <f>[1]Industry!F$36</f>
        <v>1.2526651174094923</v>
      </c>
      <c r="K776" s="1">
        <f>[1]Industry!G$36</f>
        <v>1.4211466988173724</v>
      </c>
      <c r="L776" s="1">
        <f>[1]Industry!H$36</f>
        <v>1.42114485425668</v>
      </c>
      <c r="M776" s="1">
        <f>[1]Industry!I$36</f>
        <v>1.4211450025549621</v>
      </c>
      <c r="N776" s="1">
        <f>[1]Industry!J$36</f>
        <v>1.4083928790781126</v>
      </c>
      <c r="O776" s="1">
        <f>[1]Industry!K$36</f>
        <v>1.4084269060796013</v>
      </c>
      <c r="P776" s="1">
        <f>[1]Industry!L$36</f>
        <v>0.77303027949448866</v>
      </c>
      <c r="Q776" s="1">
        <f>[1]Industry!M$36</f>
        <v>0.77306105089001809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3.9086343643712544E-5</v>
      </c>
      <c r="I777" s="1">
        <f t="shared" si="934"/>
        <v>1.2919967014131262</v>
      </c>
      <c r="J777" s="1">
        <f t="shared" si="934"/>
        <v>1.2526651174094923</v>
      </c>
      <c r="K777" s="1">
        <f t="shared" si="934"/>
        <v>1.4211466988173724</v>
      </c>
      <c r="L777" s="1">
        <f t="shared" ref="L777:O777" si="935">L776</f>
        <v>1.42114485425668</v>
      </c>
      <c r="M777" s="1">
        <f t="shared" si="935"/>
        <v>1.4211450025549621</v>
      </c>
      <c r="N777" s="1">
        <f t="shared" si="935"/>
        <v>1.4083928790781126</v>
      </c>
      <c r="O777" s="1">
        <f t="shared" si="935"/>
        <v>1.4084269060796013</v>
      </c>
      <c r="P777" s="1">
        <f>P776</f>
        <v>0.77303027949448866</v>
      </c>
      <c r="Q777" s="1">
        <f>Q776</f>
        <v>0.77306105089001809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35.989087412021824</v>
      </c>
      <c r="G778" s="1">
        <f>SUM([1]Industry!C$37:C$39)</f>
        <v>30.581328433281698</v>
      </c>
      <c r="H778" s="1">
        <f>SUM([1]Industry!D$37:D$39)</f>
        <v>37.275043176142226</v>
      </c>
      <c r="I778" s="1">
        <f>SUM([1]Industry!E$37:E$39)</f>
        <v>32.741271157279392</v>
      </c>
      <c r="J778" s="1">
        <f>SUM([1]Industry!F$37:F$39)</f>
        <v>21.555206971610829</v>
      </c>
      <c r="K778" s="1">
        <f>SUM([1]Industry!G$37:G$39)</f>
        <v>20.00287302960966</v>
      </c>
      <c r="L778" s="1">
        <f>SUM([1]Industry!H$37:H$39)</f>
        <v>17.20984946934799</v>
      </c>
      <c r="M778" s="1">
        <f>SUM([1]Industry!I$37:I$39)</f>
        <v>11.173890118960173</v>
      </c>
      <c r="N778" s="1">
        <f>SUM([1]Industry!J$37:J$39)</f>
        <v>9.7953348995349643</v>
      </c>
      <c r="O778" s="1">
        <f>SUM([1]Industry!K$37:K$39)</f>
        <v>11.278773076845273</v>
      </c>
      <c r="P778" s="1">
        <f>SUM([1]Industry!L$37:L$39)</f>
        <v>10.709099856742908</v>
      </c>
      <c r="Q778" s="1">
        <f>SUM([1]Industry!M$37:M$39)</f>
        <v>10.711013915699251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35.551290007686873</v>
      </c>
      <c r="G779" s="1">
        <f>SUM([1]Industry!C$37:C$38)-G780</f>
        <v>28.870691152387064</v>
      </c>
      <c r="H779" s="1">
        <f>SUM([1]Industry!D$37:D$38)-H780</f>
        <v>33.40577510394084</v>
      </c>
      <c r="I779" s="1">
        <f>SUM([1]Industry!E$37:E$38)-I780</f>
        <v>25.785973164949223</v>
      </c>
      <c r="J779" s="1">
        <f>SUM([1]Industry!F$37:F$38)-J780</f>
        <v>13.195815918623394</v>
      </c>
      <c r="K779" s="1">
        <f>SUM([1]Industry!G$37:G$38)-K780</f>
        <v>11.650752686629794</v>
      </c>
      <c r="L779" s="1">
        <f>SUM([1]Industry!H$37:H$38)-L780</f>
        <v>8.8577296982683507</v>
      </c>
      <c r="M779" s="1">
        <f>SUM([1]Industry!I$37:I$38)-M780</f>
        <v>2.821773081207239</v>
      </c>
      <c r="N779" s="1">
        <f>SUM([1]Industry!J$37:J$38)-N780</f>
        <v>1.4498321584845708</v>
      </c>
      <c r="O779" s="1">
        <f>SUM([1]Industry!K$37:K$38)-O780</f>
        <v>1.3860892313278681</v>
      </c>
      <c r="P779" s="1">
        <f>SUM([1]Industry!L$37:L$38)-P780</f>
        <v>0.8164109102408883</v>
      </c>
      <c r="Q779" s="1">
        <f>SUM([1]Industry!M$37:M$38)-Q780</f>
        <v>0.81777240399267792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1.0713132958791488E-3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1.158571975811453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1.1359782569333987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5.034314135695768E-2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1.3893689209969204E-2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6.6221645625288142E-3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6.6209900510017256E-3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6.6168902018178101E-3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0.43779740433495107</v>
      </c>
      <c r="G781" s="1">
        <f t="shared" si="940"/>
        <v>1.710637280894634</v>
      </c>
      <c r="H781" s="1">
        <f t="shared" si="940"/>
        <v>3.8692680722013861</v>
      </c>
      <c r="I781" s="1">
        <f t="shared" si="940"/>
        <v>6.9552979923301699</v>
      </c>
      <c r="J781" s="1">
        <f t="shared" si="940"/>
        <v>8.3593910529874353</v>
      </c>
      <c r="K781" s="1">
        <f t="shared" si="940"/>
        <v>8.3521203429798661</v>
      </c>
      <c r="L781" s="1">
        <f t="shared" ref="L781:O781" si="941">L778-L779</f>
        <v>8.3521197710796393</v>
      </c>
      <c r="M781" s="1">
        <f t="shared" si="941"/>
        <v>8.3521170377529348</v>
      </c>
      <c r="N781" s="1">
        <f t="shared" si="941"/>
        <v>8.3455027410503941</v>
      </c>
      <c r="O781" s="1">
        <f t="shared" si="941"/>
        <v>9.8926838455174035</v>
      </c>
      <c r="P781" s="1">
        <f>P778-P779</f>
        <v>9.8926889465020196</v>
      </c>
      <c r="Q781" s="1">
        <f>Q778-Q779</f>
        <v>9.8932415117065737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35.243145466294706</v>
      </c>
      <c r="G782" s="1">
        <f>[1]Industry!C$37</f>
        <v>30.029224064813455</v>
      </c>
      <c r="H782" s="1">
        <f>[1]Industry!D$37</f>
        <v>32.228583493212994</v>
      </c>
      <c r="I782" s="1">
        <f>[1]Industry!E$37</f>
        <v>23.142105280243491</v>
      </c>
      <c r="J782" s="1">
        <f>[1]Industry!F$37</f>
        <v>10.589586491783999</v>
      </c>
      <c r="K782" s="1">
        <f>[1]Industry!G$37</f>
        <v>9.3155052818501911</v>
      </c>
      <c r="L782" s="1">
        <f>[1]Industry!H$37</f>
        <v>6.5953838572168033</v>
      </c>
      <c r="M782" s="1">
        <f>[1]Industry!I$37</f>
        <v>1.2063371554915649</v>
      </c>
      <c r="N782" s="1">
        <f>[1]Industry!J$37</f>
        <v>6.8482431195118834E-2</v>
      </c>
      <c r="O782" s="1">
        <f>[1]Industry!K$37</f>
        <v>2.5874105355903622E-4</v>
      </c>
      <c r="P782" s="1">
        <f>[1]Industry!L$37</f>
        <v>7.1469439575565471E-5</v>
      </c>
      <c r="Q782" s="1">
        <f>[1]Industry!M$37</f>
        <v>3.3125990761586886E-5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35.242083470721866</v>
      </c>
      <c r="G783" s="1">
        <f>[1]Industry!C$37*G779/SUM(G779:G780)</f>
        <v>28.870653596123343</v>
      </c>
      <c r="H783" s="1">
        <f>[1]Industry!D$37*H779/SUM(H779:H780)</f>
        <v>31.16867869574773</v>
      </c>
      <c r="I783" s="1">
        <f>[1]Industry!E$37*I779/SUM(I779:I780)</f>
        <v>23.097011921592493</v>
      </c>
      <c r="J783" s="1">
        <f>[1]Industry!F$37*J779/SUM(J779:J780)</f>
        <v>10.578448591864406</v>
      </c>
      <c r="K783" s="1">
        <f>[1]Industry!G$37*K779/SUM(K779:K780)</f>
        <v>9.3102134550240834</v>
      </c>
      <c r="L783" s="1">
        <f>[1]Industry!H$37*L779/SUM(L779:L780)</f>
        <v>6.5904576113544069</v>
      </c>
      <c r="M783" s="1">
        <f>[1]Industry!I$37*M779/SUM(M779:M780)</f>
        <v>1.203514984367728</v>
      </c>
      <c r="N783" s="1">
        <f>[1]Industry!J$37*N779/SUM(N779:N780)</f>
        <v>6.8482431195118834E-2</v>
      </c>
      <c r="O783" s="1">
        <f>[1]Industry!K$37*O779/SUM(O779:O780)</f>
        <v>2.5874105355903622E-4</v>
      </c>
      <c r="P783" s="1">
        <f>[1]Industry!L$37*P779/SUM(P779:P780)</f>
        <v>7.1469439575565471E-5</v>
      </c>
      <c r="Q783" s="1">
        <f>[1]Industry!M$37*Q779/SUM(Q779:Q780)</f>
        <v>3.3125990761586886E-5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1.0619955728401465E-3</v>
      </c>
      <c r="G784" s="1">
        <f t="shared" ref="G784:K784" si="946">G782-G783</f>
        <v>1.1585704686901117</v>
      </c>
      <c r="H784" s="1">
        <f t="shared" si="946"/>
        <v>1.0599047974652649</v>
      </c>
      <c r="I784" s="1">
        <f t="shared" si="946"/>
        <v>4.5093358650998283E-2</v>
      </c>
      <c r="J784" s="1">
        <f t="shared" si="946"/>
        <v>1.1137899919592797E-2</v>
      </c>
      <c r="K784" s="1">
        <f t="shared" si="946"/>
        <v>5.2918268261077372E-3</v>
      </c>
      <c r="L784" s="1">
        <f t="shared" ref="L784:O784" si="947">L782-L783</f>
        <v>4.9262458623964278E-3</v>
      </c>
      <c r="M784" s="1">
        <f t="shared" si="947"/>
        <v>2.8221711238369807E-3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0.74594194572712058</v>
      </c>
      <c r="G785" s="1">
        <f t="shared" ref="G785:K785" si="948">SUM(G786:G788)</f>
        <v>0.55210436846824151</v>
      </c>
      <c r="H785" s="1">
        <f t="shared" si="948"/>
        <v>5.0464596829292301</v>
      </c>
      <c r="I785" s="1">
        <f t="shared" si="948"/>
        <v>9.5991658770358992</v>
      </c>
      <c r="J785" s="1">
        <f t="shared" si="948"/>
        <v>10.965620479826828</v>
      </c>
      <c r="K785" s="1">
        <f t="shared" si="948"/>
        <v>10.68736774775947</v>
      </c>
      <c r="L785" s="1">
        <f t="shared" ref="L785:O785" si="949">SUM(L786:L788)</f>
        <v>10.614465612131188</v>
      </c>
      <c r="M785" s="1">
        <f t="shared" si="949"/>
        <v>9.9675529634686093</v>
      </c>
      <c r="N785" s="1">
        <f t="shared" si="949"/>
        <v>9.7268524683398461</v>
      </c>
      <c r="O785" s="1">
        <f t="shared" si="949"/>
        <v>11.278514335791714</v>
      </c>
      <c r="P785" s="1">
        <f>SUM(P786:P788)</f>
        <v>10.709028387303333</v>
      </c>
      <c r="Q785" s="1">
        <f>SUM(Q786:Q788)</f>
        <v>10.71098078970849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0.309206536965002</v>
      </c>
      <c r="G786" s="1">
        <f>[1]Industry!C$38*G779/SUM(G779:G780)</f>
        <v>3.7556263721392832E-5</v>
      </c>
      <c r="H786" s="1">
        <f>[1]Industry!D$38*H779/SUM(H779:H780)</f>
        <v>2.2370964081931093</v>
      </c>
      <c r="I786" s="1">
        <f>[1]Industry!E$38*I779/SUM(I779:I780)</f>
        <v>2.6889612433567289</v>
      </c>
      <c r="J786" s="1">
        <f>[1]Industry!F$38*J779/SUM(J779:J780)</f>
        <v>2.6173673267589876</v>
      </c>
      <c r="K786" s="1">
        <f>[1]Industry!G$38*K779/SUM(K779:K780)</f>
        <v>2.3405392316057094</v>
      </c>
      <c r="L786" s="1">
        <f>[1]Industry!H$38*L779/SUM(L779:L780)</f>
        <v>2.2672720869139447</v>
      </c>
      <c r="M786" s="1">
        <f>[1]Industry!I$38*M779/SUM(M779:M780)</f>
        <v>1.6182580968395111</v>
      </c>
      <c r="N786" s="1">
        <f>[1]Industry!J$38*N779/SUM(N779:N780)</f>
        <v>1.3813497272894519</v>
      </c>
      <c r="O786" s="1">
        <f>[1]Industry!K$38*O779/SUM(O779:O780)</f>
        <v>1.385830490274309</v>
      </c>
      <c r="P786" s="1">
        <f>[1]Industry!L$38*P779/SUM(P779:P780)</f>
        <v>0.81633944080131271</v>
      </c>
      <c r="Q786" s="1">
        <f>[1]Industry!M$38*Q779/SUM(Q779:Q780)</f>
        <v>0.81773927800191637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9.317723046131654E-6</v>
      </c>
      <c r="G787" s="1">
        <f>[1]Industry!C$38-G786</f>
        <v>1.5071213374880555E-6</v>
      </c>
      <c r="H787" s="1">
        <f>[1]Industry!D$38-H786</f>
        <v>7.6073459468132043E-2</v>
      </c>
      <c r="I787" s="1">
        <f>[1]Industry!E$38-I786</f>
        <v>5.2497827059596602E-3</v>
      </c>
      <c r="J787" s="1">
        <f>[1]Industry!F$38-J786</f>
        <v>2.7557892903757875E-3</v>
      </c>
      <c r="K787" s="1">
        <f>[1]Industry!G$38-K786</f>
        <v>1.3303377364222158E-3</v>
      </c>
      <c r="L787" s="1">
        <f>[1]Industry!H$38-L786</f>
        <v>1.6947441886046022E-3</v>
      </c>
      <c r="M787" s="1">
        <f>[1]Industry!I$38-M786</f>
        <v>3.7947190779805684E-3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0.43672609103907251</v>
      </c>
      <c r="G788" s="1">
        <f>[1]Industry!C$39</f>
        <v>0.55206530508318263</v>
      </c>
      <c r="H788" s="1">
        <f>[1]Industry!D$39</f>
        <v>2.7332898152679883</v>
      </c>
      <c r="I788" s="1">
        <f>[1]Industry!E$39</f>
        <v>6.9049548509732102</v>
      </c>
      <c r="J788" s="1">
        <f>[1]Industry!F$39</f>
        <v>8.345497363777465</v>
      </c>
      <c r="K788" s="1">
        <f>[1]Industry!G$39</f>
        <v>8.3454981784173388</v>
      </c>
      <c r="L788" s="1">
        <f>[1]Industry!H$39</f>
        <v>8.3454987810286383</v>
      </c>
      <c r="M788" s="1">
        <f>[1]Industry!I$39</f>
        <v>8.3455001475511175</v>
      </c>
      <c r="N788" s="1">
        <f>[1]Industry!J$39</f>
        <v>8.3455027410503941</v>
      </c>
      <c r="O788" s="1">
        <f>[1]Industry!K$39</f>
        <v>9.8926838455174053</v>
      </c>
      <c r="P788" s="1">
        <f>[1]Industry!L$39</f>
        <v>9.8926889465020196</v>
      </c>
      <c r="Q788" s="1">
        <f>[1]Industry!M$39</f>
        <v>9.8932415117065737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3.5600025402480124</v>
      </c>
      <c r="G789" s="1">
        <f>[1]Industry!C$18</f>
        <v>3.4647170369781115</v>
      </c>
      <c r="H789" s="1">
        <f>[1]Industry!D$18</f>
        <v>0.14506985249883053</v>
      </c>
      <c r="I789" s="1">
        <f>[1]Industry!E$18</f>
        <v>2.2059575407779594E-4</v>
      </c>
      <c r="J789" s="1">
        <f>[1]Industry!F$18</f>
        <v>1.384967276611329E-4</v>
      </c>
      <c r="K789" s="1">
        <f>[1]Industry!G$18</f>
        <v>6.6711962908754115E-4</v>
      </c>
      <c r="L789" s="1">
        <f>[1]Industry!H$18</f>
        <v>5.2275762968793515E-4</v>
      </c>
      <c r="M789" s="1">
        <f>[1]Industry!I$18</f>
        <v>3.15147594508907E-4</v>
      </c>
      <c r="N789" s="1">
        <f>[1]Industry!J$18</f>
        <v>2.6321926733207762E-4</v>
      </c>
      <c r="O789" s="1">
        <f>[1]Industry!K$18</f>
        <v>2.4990710065252554E-4</v>
      </c>
      <c r="P789" s="1">
        <f>[1]Industry!L$18</f>
        <v>2.6819447364561771E-4</v>
      </c>
      <c r="Q789" s="1">
        <f>[1]Industry!M$18</f>
        <v>1.3687320873528993E-4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3.5600025402480124</v>
      </c>
      <c r="G790" s="1">
        <f t="shared" ref="G790:K790" si="952">G789</f>
        <v>3.4647170369781115</v>
      </c>
      <c r="H790" s="1">
        <f t="shared" si="952"/>
        <v>0.14506985249883053</v>
      </c>
      <c r="I790" s="1">
        <f t="shared" si="952"/>
        <v>2.2059575407779594E-4</v>
      </c>
      <c r="J790" s="1">
        <f t="shared" si="952"/>
        <v>1.384967276611329E-4</v>
      </c>
      <c r="K790" s="1">
        <f t="shared" si="952"/>
        <v>6.6711962908754115E-4</v>
      </c>
      <c r="L790" s="1">
        <f t="shared" ref="L790:O790" si="953">L789</f>
        <v>5.2275762968793515E-4</v>
      </c>
      <c r="M790" s="1">
        <f t="shared" si="953"/>
        <v>3.15147594508907E-4</v>
      </c>
      <c r="N790" s="1">
        <f t="shared" si="953"/>
        <v>2.6321926733207762E-4</v>
      </c>
      <c r="O790" s="1">
        <f t="shared" si="953"/>
        <v>2.4990710065252554E-4</v>
      </c>
      <c r="P790" s="1">
        <f>P789</f>
        <v>2.6819447364561771E-4</v>
      </c>
      <c r="Q790" s="1">
        <f>Q789</f>
        <v>1.3687320873528993E-4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12.728645463198141</v>
      </c>
      <c r="G791" s="1">
        <f>[1]Industry!C$19</f>
        <v>13.638427169870805</v>
      </c>
      <c r="H791" s="1">
        <f>[1]Industry!D$19</f>
        <v>13.518897776308581</v>
      </c>
      <c r="I791" s="1">
        <f>[1]Industry!E$19</f>
        <v>15.415927568369169</v>
      </c>
      <c r="J791" s="1">
        <f>[1]Industry!F$19</f>
        <v>14.92038928642468</v>
      </c>
      <c r="K791" s="1">
        <f>[1]Industry!G$19</f>
        <v>17.991099224348424</v>
      </c>
      <c r="L791" s="1">
        <f>[1]Industry!H$19</f>
        <v>23.042090240259618</v>
      </c>
      <c r="M791" s="1">
        <f>[1]Industry!I$19</f>
        <v>22.788443097362666</v>
      </c>
      <c r="N791" s="1">
        <f>[1]Industry!J$19</f>
        <v>22.292979136147849</v>
      </c>
      <c r="O791" s="1">
        <f>[1]Industry!K$19</f>
        <v>21.7123800481567</v>
      </c>
      <c r="P791" s="1">
        <f>[1]Industry!L$19</f>
        <v>21.227721585468458</v>
      </c>
      <c r="Q791" s="1">
        <f>[1]Industry!M$19</f>
        <v>20.98933181760373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4.292132820916283</v>
      </c>
      <c r="G792" s="1">
        <f t="shared" ref="G792:K792" si="956">SUM(G793:G801)</f>
        <v>5.508119372315825</v>
      </c>
      <c r="H792" s="1">
        <f t="shared" si="956"/>
        <v>6.0692792267953806</v>
      </c>
      <c r="I792" s="1">
        <f t="shared" si="956"/>
        <v>7.289791427636219</v>
      </c>
      <c r="J792" s="1">
        <f t="shared" si="956"/>
        <v>7.145360422842753</v>
      </c>
      <c r="K792" s="1">
        <f t="shared" si="956"/>
        <v>10.904949845951565</v>
      </c>
      <c r="L792" s="1">
        <f t="shared" ref="L792:O792" si="957">SUM(L793:L801)</f>
        <v>13.596110608061952</v>
      </c>
      <c r="M792" s="1">
        <f t="shared" si="957"/>
        <v>13.155997961390069</v>
      </c>
      <c r="N792" s="1">
        <f t="shared" si="957"/>
        <v>12.630028265589722</v>
      </c>
      <c r="O792" s="1">
        <f t="shared" si="957"/>
        <v>12.567952926419139</v>
      </c>
      <c r="P792" s="1">
        <f>SUM(P793:P801)</f>
        <v>13.120232978391234</v>
      </c>
      <c r="Q792" s="1">
        <f>SUM(Q793:Q801)</f>
        <v>13.159069311345558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0.92932934456776151</v>
      </c>
      <c r="G793" s="1">
        <f t="shared" ref="G793:K793" si="960">G235</f>
        <v>2.0724069133768506</v>
      </c>
      <c r="H793" s="1">
        <f t="shared" si="960"/>
        <v>8.6336767317638799E-2</v>
      </c>
      <c r="I793" s="1">
        <f t="shared" si="960"/>
        <v>1.3169491854668647</v>
      </c>
      <c r="J793" s="1">
        <f t="shared" si="960"/>
        <v>0.84913069538756314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7.2148425405644456E-3</v>
      </c>
      <c r="O793" s="1">
        <f t="shared" si="961"/>
        <v>7.1694427458192768E-3</v>
      </c>
      <c r="P793" s="1">
        <f>P235</f>
        <v>0.37749754231276217</v>
      </c>
      <c r="Q793" s="1">
        <f>Q235</f>
        <v>0.37554929141319482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0.76841502061476519</v>
      </c>
      <c r="G794" s="1">
        <f t="shared" ref="G794:K794" si="962">G241</f>
        <v>0.31804857286726906</v>
      </c>
      <c r="H794" s="1">
        <f t="shared" si="962"/>
        <v>5.6572072569441814E-2</v>
      </c>
      <c r="I794" s="1">
        <f t="shared" si="962"/>
        <v>0.33894894840837969</v>
      </c>
      <c r="J794" s="1">
        <f t="shared" si="962"/>
        <v>0.27633342077127776</v>
      </c>
      <c r="K794" s="1">
        <f t="shared" si="962"/>
        <v>0.75341183317758531</v>
      </c>
      <c r="L794" s="1">
        <f t="shared" ref="L794:O794" si="963">L241</f>
        <v>0.42653406600435567</v>
      </c>
      <c r="M794" s="1">
        <f t="shared" si="963"/>
        <v>0.46862873552817108</v>
      </c>
      <c r="N794" s="1">
        <f t="shared" si="963"/>
        <v>0.34394096766572924</v>
      </c>
      <c r="O794" s="1">
        <f t="shared" si="963"/>
        <v>0.32783654328571665</v>
      </c>
      <c r="P794" s="1">
        <f t="shared" ref="P794:Q796" si="964">P241</f>
        <v>0.46863616528876756</v>
      </c>
      <c r="Q794" s="1">
        <f t="shared" si="964"/>
        <v>0.46867447275359941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1.1547748848925374E-3</v>
      </c>
      <c r="L795" s="1">
        <f t="shared" ref="L795:O795" si="966">L242</f>
        <v>0.24660529507228973</v>
      </c>
      <c r="M795" s="1">
        <f t="shared" si="966"/>
        <v>0.27096695003510729</v>
      </c>
      <c r="N795" s="1">
        <f t="shared" si="966"/>
        <v>0.1988661988888453</v>
      </c>
      <c r="O795" s="1">
        <f t="shared" si="966"/>
        <v>0.18956121030640549</v>
      </c>
      <c r="P795" s="1">
        <f t="shared" si="964"/>
        <v>0.27096813548140691</v>
      </c>
      <c r="Q795" s="1">
        <f t="shared" si="964"/>
        <v>0.27098859954481958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1.2249113145320676E-4</v>
      </c>
      <c r="J796" s="1">
        <f t="shared" si="967"/>
        <v>1.6544486232796793E-4</v>
      </c>
      <c r="K796" s="1">
        <f t="shared" si="967"/>
        <v>1.6890104059718576E-3</v>
      </c>
      <c r="L796" s="1">
        <f t="shared" ref="L796:O796" si="968">L243</f>
        <v>1.2643240974490378E-3</v>
      </c>
      <c r="M796" s="1">
        <f t="shared" si="968"/>
        <v>3.3372450892384017E-4</v>
      </c>
      <c r="N796" s="1">
        <f t="shared" si="968"/>
        <v>4.9670429062410556E-4</v>
      </c>
      <c r="O796" s="1">
        <f t="shared" si="968"/>
        <v>3.4132511072232943E-4</v>
      </c>
      <c r="P796" s="1">
        <f t="shared" si="964"/>
        <v>3.2687768002015254E-4</v>
      </c>
      <c r="Q796" s="1">
        <f t="shared" si="964"/>
        <v>3.0825520666812999E-4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1.9347920404754055</v>
      </c>
      <c r="G797" s="1">
        <f t="shared" ref="G797:K797" si="969">G274</f>
        <v>1.8587667048080769</v>
      </c>
      <c r="H797" s="1">
        <f t="shared" si="969"/>
        <v>2.5502864954355431</v>
      </c>
      <c r="I797" s="1">
        <f t="shared" si="969"/>
        <v>2.2433298085411311</v>
      </c>
      <c r="J797" s="1">
        <f t="shared" si="969"/>
        <v>1.9426648227390209</v>
      </c>
      <c r="K797" s="1">
        <f t="shared" si="969"/>
        <v>1.5677712861877482</v>
      </c>
      <c r="L797" s="1">
        <f t="shared" ref="L797:O797" si="970">L274</f>
        <v>7.7970510837488405E-4</v>
      </c>
      <c r="M797" s="1">
        <f t="shared" si="970"/>
        <v>3.0531336048511548E-4</v>
      </c>
      <c r="N797" s="1">
        <f t="shared" si="970"/>
        <v>2.7433029817247601E-4</v>
      </c>
      <c r="O797" s="1">
        <f t="shared" si="970"/>
        <v>2.0097992059486813E-4</v>
      </c>
      <c r="P797" s="1">
        <f>P274</f>
        <v>3.1650861346932402E-4</v>
      </c>
      <c r="Q797" s="1">
        <f>Q274</f>
        <v>1.3920049816196212E-4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8.2041903775963709E-2</v>
      </c>
      <c r="L798" s="1">
        <f t="shared" ref="L798:O798" si="972">L275</f>
        <v>2.3874954223627634</v>
      </c>
      <c r="M798" s="1">
        <f t="shared" si="972"/>
        <v>2.0110679192712717</v>
      </c>
      <c r="N798" s="1">
        <f t="shared" si="972"/>
        <v>2.0110783355954185</v>
      </c>
      <c r="O798" s="1">
        <f t="shared" si="972"/>
        <v>2.0112258062529182</v>
      </c>
      <c r="P798" s="1">
        <f>P275</f>
        <v>2.011088431697317</v>
      </c>
      <c r="Q798" s="1">
        <f>Q275</f>
        <v>2.0113332887667803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0.659596415258351</v>
      </c>
      <c r="G799" s="1">
        <f t="shared" ref="G799:K799" si="973">G283</f>
        <v>1.2588971812636287</v>
      </c>
      <c r="H799" s="1">
        <f t="shared" si="973"/>
        <v>3.3760838914727569</v>
      </c>
      <c r="I799" s="1">
        <f t="shared" si="973"/>
        <v>3.3858873820855631</v>
      </c>
      <c r="J799" s="1">
        <f t="shared" si="973"/>
        <v>3.3812000386493692</v>
      </c>
      <c r="K799" s="1">
        <f t="shared" si="973"/>
        <v>2.0055350248692916</v>
      </c>
      <c r="L799" s="1">
        <f t="shared" ref="L799:O799" si="974">L283</f>
        <v>1.8290999748535697</v>
      </c>
      <c r="M799" s="1">
        <f t="shared" si="974"/>
        <v>0.37513033577242361</v>
      </c>
      <c r="N799" s="1">
        <f t="shared" si="974"/>
        <v>4.0575297573758107E-2</v>
      </c>
      <c r="O799" s="1">
        <f t="shared" si="974"/>
        <v>2.0475304997376043E-3</v>
      </c>
      <c r="P799" s="1">
        <f>P283</f>
        <v>1.6943820496724271E-3</v>
      </c>
      <c r="Q799" s="1">
        <f>Q283</f>
        <v>2.4989569933673295E-3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5.3313845722998119</v>
      </c>
      <c r="L800" s="1">
        <f t="shared" ref="L800:O800" si="976">L284</f>
        <v>7.6392011762577727</v>
      </c>
      <c r="M800" s="1">
        <f t="shared" si="976"/>
        <v>9.0612643293086244</v>
      </c>
      <c r="N800" s="1">
        <f t="shared" si="976"/>
        <v>9.0592804061083907</v>
      </c>
      <c r="O800" s="1">
        <f t="shared" si="976"/>
        <v>9.0612690883988556</v>
      </c>
      <c r="P800" s="1">
        <f>P284</f>
        <v>9.021403310829573</v>
      </c>
      <c r="Q800" s="1">
        <f>Q284</f>
        <v>9.0612729404026897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4.5536120028269516E-3</v>
      </c>
      <c r="J801" s="1">
        <f t="shared" si="977"/>
        <v>0.69586600043319391</v>
      </c>
      <c r="K801" s="1">
        <f t="shared" si="977"/>
        <v>1.1619614403502998</v>
      </c>
      <c r="L801" s="1">
        <f t="shared" ref="L801:O801" si="978">L289</f>
        <v>1.0651306443053761</v>
      </c>
      <c r="M801" s="1">
        <f t="shared" si="978"/>
        <v>0.96830065360506101</v>
      </c>
      <c r="N801" s="1">
        <f t="shared" si="978"/>
        <v>0.96830118262821907</v>
      </c>
      <c r="O801" s="1">
        <f t="shared" si="978"/>
        <v>0.96830099989836771</v>
      </c>
      <c r="P801" s="1">
        <f>P289</f>
        <v>0.96830162443824497</v>
      </c>
      <c r="Q801" s="1">
        <f>Q289</f>
        <v>0.96830430576627613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7.1200033801536362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7.6289063610330636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7.3888615585997055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7.8016585741222935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7.7793195835579265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7.1217779633778679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8.7289823611294359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9.0934230214389942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9.0179775744190778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8.5345966365282599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7.441479428718579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7.1740546872007354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9.0018970742988369</v>
      </c>
      <c r="G803" s="1">
        <f t="shared" ref="G803:O803" si="979">G804</f>
        <v>10.6099419879259</v>
      </c>
      <c r="H803" s="1">
        <f t="shared" si="979"/>
        <v>9.8539971066297039</v>
      </c>
      <c r="I803" s="1">
        <f t="shared" si="979"/>
        <v>11.541056016012929</v>
      </c>
      <c r="J803" s="1">
        <f t="shared" si="979"/>
        <v>12.266384670310316</v>
      </c>
      <c r="K803" s="1">
        <f t="shared" si="979"/>
        <v>9.7800912461243001</v>
      </c>
      <c r="L803" s="1">
        <f t="shared" si="979"/>
        <v>9.7975493103196083</v>
      </c>
      <c r="M803" s="1">
        <f t="shared" si="979"/>
        <v>9.8086266591385076</v>
      </c>
      <c r="N803" s="1">
        <f t="shared" si="979"/>
        <v>9.7203303574760724</v>
      </c>
      <c r="O803" s="1">
        <f t="shared" si="979"/>
        <v>11.03476207688826</v>
      </c>
      <c r="P803" s="1">
        <f>P804</f>
        <v>9.6733633654431337</v>
      </c>
      <c r="Q803" s="1">
        <f>Q804</f>
        <v>9.6409524276676724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9.0018970742988369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10.6099419879259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9.8539971066297039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11.541056016012929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12.266384670310316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9.7800912461243001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9.7975493103196083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9.8086266591385076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9.7203303574760724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11.03476207688826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9.6733633654431337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9.6409524276676724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0.62578779819516139</v>
      </c>
      <c r="G805" s="1">
        <f t="shared" ref="G805:O805" si="981">G806</f>
        <v>0.73757349551979734</v>
      </c>
      <c r="H805" s="1">
        <f t="shared" si="981"/>
        <v>0.73632751167733856</v>
      </c>
      <c r="I805" s="1">
        <f t="shared" si="981"/>
        <v>0.73426781112356787</v>
      </c>
      <c r="J805" s="1">
        <f t="shared" si="981"/>
        <v>0.73221511470789624</v>
      </c>
      <c r="K805" s="1">
        <f t="shared" si="981"/>
        <v>0.73017361227103073</v>
      </c>
      <c r="L805" s="1">
        <f t="shared" si="981"/>
        <v>0.72814534997710034</v>
      </c>
      <c r="M805" s="1">
        <f t="shared" si="981"/>
        <v>0.72613161810095617</v>
      </c>
      <c r="N805" s="1">
        <f t="shared" si="981"/>
        <v>0.72613841501221454</v>
      </c>
      <c r="O805" s="1">
        <f t="shared" si="981"/>
        <v>0.72615404259493266</v>
      </c>
      <c r="P805" s="1">
        <f>P806</f>
        <v>0.72616615312061572</v>
      </c>
      <c r="Q805" s="1">
        <f>Q806</f>
        <v>0.72617795308932265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0.62578779819516139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0.73757349551979734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0.73632751167733856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0.73426781112356787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0.73221511470789624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0.73017361227103073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0.72814534997710034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0.72613161810095617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0.72613841501221454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0.72615404259493266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0.72616615312061572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0.72617795308932265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7.7980415913473502</v>
      </c>
      <c r="G807" s="1">
        <f>[1]Industry!C$21</f>
        <v>8.08014600692578</v>
      </c>
      <c r="H807" s="1">
        <f>[1]Industry!D$21</f>
        <v>5.6082663577601233</v>
      </c>
      <c r="I807" s="1">
        <f>[1]Industry!E$21</f>
        <v>5.5456300382982704</v>
      </c>
      <c r="J807" s="1">
        <f>[1]Industry!F$21</f>
        <v>5.4830012145273299</v>
      </c>
      <c r="K807" s="1">
        <f>[1]Industry!G$21</f>
        <v>5.4553277366678534</v>
      </c>
      <c r="L807" s="1">
        <f>[1]Industry!H$21</f>
        <v>0.5601032051580872</v>
      </c>
      <c r="M807" s="1">
        <f>[1]Industry!I$21</f>
        <v>7.9861432837232858E-4</v>
      </c>
      <c r="N807" s="1">
        <f>[1]Industry!J$21</f>
        <v>8.6204513065792532E-4</v>
      </c>
      <c r="O807" s="1">
        <f>[1]Industry!K$21</f>
        <v>4.5937067857381808E-4</v>
      </c>
      <c r="P807" s="1">
        <f>[1]Industry!L$21</f>
        <v>6.2154486694726617E-4</v>
      </c>
      <c r="Q807" s="1">
        <f>[1]Industry!M$21</f>
        <v>1.8120175635282743E-4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7.7980415913473502</v>
      </c>
      <c r="G808" s="1">
        <f t="shared" ref="G808:K808" si="983">G807</f>
        <v>8.08014600692578</v>
      </c>
      <c r="H808" s="1">
        <f t="shared" si="983"/>
        <v>5.6082663577601233</v>
      </c>
      <c r="I808" s="1">
        <f t="shared" si="983"/>
        <v>5.5456300382982704</v>
      </c>
      <c r="J808" s="1">
        <f t="shared" si="983"/>
        <v>5.4830012145273299</v>
      </c>
      <c r="K808" s="1">
        <f t="shared" si="983"/>
        <v>5.4553277366678534</v>
      </c>
      <c r="L808" s="1">
        <f t="shared" ref="L808:O808" si="984">L807</f>
        <v>0.5601032051580872</v>
      </c>
      <c r="M808" s="1">
        <f t="shared" si="984"/>
        <v>7.9861432837232858E-4</v>
      </c>
      <c r="N808" s="1">
        <f t="shared" si="984"/>
        <v>8.6204513065792532E-4</v>
      </c>
      <c r="O808" s="1">
        <f t="shared" si="984"/>
        <v>4.5937067857381808E-4</v>
      </c>
      <c r="P808" s="1">
        <f>P807</f>
        <v>6.2154486694726617E-4</v>
      </c>
      <c r="Q808" s="1">
        <f>Q807</f>
        <v>1.8120175635282743E-4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7.7980415913473502</v>
      </c>
      <c r="G810" s="1">
        <f t="shared" ref="G810:K810" si="985">G808</f>
        <v>8.08014600692578</v>
      </c>
      <c r="H810" s="1">
        <f t="shared" si="985"/>
        <v>5.6082663577601233</v>
      </c>
      <c r="I810" s="1">
        <f t="shared" si="985"/>
        <v>5.5456300382982704</v>
      </c>
      <c r="J810" s="1">
        <f t="shared" si="985"/>
        <v>5.4830012145273299</v>
      </c>
      <c r="K810" s="1">
        <f t="shared" si="985"/>
        <v>5.4553277366678534</v>
      </c>
      <c r="L810" s="1">
        <f t="shared" ref="L810:O810" si="986">L808</f>
        <v>0.5601032051580872</v>
      </c>
      <c r="M810" s="1">
        <f t="shared" si="986"/>
        <v>7.9861432837232858E-4</v>
      </c>
      <c r="N810" s="1">
        <f t="shared" si="986"/>
        <v>8.6204513065792532E-4</v>
      </c>
      <c r="O810" s="1">
        <f t="shared" si="986"/>
        <v>4.5937067857381808E-4</v>
      </c>
      <c r="P810" s="1">
        <f>P808</f>
        <v>6.2154486694726617E-4</v>
      </c>
      <c r="Q810" s="1">
        <f>Q808</f>
        <v>1.8120175635282743E-4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6.7631430712146681E-2</v>
      </c>
      <c r="G811" s="1">
        <f>[1]Industry!C$22</f>
        <v>8.5490108285093055E-2</v>
      </c>
      <c r="H811" s="1">
        <f>[1]Industry!D$22</f>
        <v>8.4306603446539133E-2</v>
      </c>
      <c r="I811" s="1">
        <f>[1]Industry!E$22</f>
        <v>8.5638046153927616E-2</v>
      </c>
      <c r="J811" s="1">
        <f>[1]Industry!F$22</f>
        <v>8.5650666953432014E-2</v>
      </c>
      <c r="K811" s="1">
        <f>[1]Industry!G$22</f>
        <v>5.7513224933381249E-2</v>
      </c>
      <c r="L811" s="1">
        <f>[1]Industry!H$22</f>
        <v>5.7281614219808402E-2</v>
      </c>
      <c r="M811" s="1">
        <f>[1]Industry!I$22</f>
        <v>8.0442530024018258E-2</v>
      </c>
      <c r="N811" s="1">
        <f>[1]Industry!J$22</f>
        <v>8.0081946355911093E-2</v>
      </c>
      <c r="O811" s="1">
        <f>[1]Industry!K$22</f>
        <v>7.9519377971136382E-2</v>
      </c>
      <c r="P811" s="1">
        <f>[1]Industry!L$22</f>
        <v>1.4635442297903051E-2</v>
      </c>
      <c r="Q811" s="1">
        <f>[1]Industry!M$22</f>
        <v>1.2868166103464219E-3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6.7631430712146681E-2</v>
      </c>
      <c r="G812" s="1">
        <f t="shared" ref="G812:K812" si="989">G811</f>
        <v>8.5490108285093055E-2</v>
      </c>
      <c r="H812" s="1">
        <f t="shared" si="989"/>
        <v>8.4306603446539133E-2</v>
      </c>
      <c r="I812" s="1">
        <f t="shared" si="989"/>
        <v>8.5638046153927616E-2</v>
      </c>
      <c r="J812" s="1">
        <f t="shared" si="989"/>
        <v>8.5650666953432014E-2</v>
      </c>
      <c r="K812" s="1">
        <f t="shared" si="989"/>
        <v>5.7513224933381249E-2</v>
      </c>
      <c r="L812" s="1">
        <f t="shared" ref="L812:O812" si="990">L811</f>
        <v>5.7281614219808402E-2</v>
      </c>
      <c r="M812" s="1">
        <f t="shared" si="990"/>
        <v>8.0442530024018258E-2</v>
      </c>
      <c r="N812" s="1">
        <f t="shared" si="990"/>
        <v>8.0081946355911093E-2</v>
      </c>
      <c r="O812" s="1">
        <f t="shared" si="990"/>
        <v>7.9519377971136382E-2</v>
      </c>
      <c r="P812" s="1">
        <f>P811</f>
        <v>1.4635442297903051E-2</v>
      </c>
      <c r="Q812" s="1">
        <f>Q811</f>
        <v>1.2868166103464219E-3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5.7287701256572808E-2</v>
      </c>
      <c r="J813" s="1">
        <f>[1]Industry!F$23</f>
        <v>8.7577646892849721</v>
      </c>
      <c r="K813" s="1">
        <f>[1]Industry!G$23</f>
        <v>8.7264221571768346</v>
      </c>
      <c r="L813" s="1">
        <f>[1]Industry!H$23</f>
        <v>8.6251926213557475</v>
      </c>
      <c r="M813" s="1">
        <f>[1]Industry!I$23</f>
        <v>13.579012888220481</v>
      </c>
      <c r="N813" s="1">
        <f>[1]Industry!J$23</f>
        <v>14.989904590007043</v>
      </c>
      <c r="O813" s="1">
        <f>[1]Industry!K$23</f>
        <v>15.340315138978088</v>
      </c>
      <c r="P813" s="1">
        <f>[1]Industry!L$23</f>
        <v>15.316061699164727</v>
      </c>
      <c r="Q813" s="1">
        <f>[1]Industry!M$23</f>
        <v>15.309338985454701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5.7287701256572808E-2</v>
      </c>
      <c r="J814" s="1">
        <f t="shared" si="993"/>
        <v>8.7577646892849721</v>
      </c>
      <c r="K814" s="1">
        <f t="shared" si="993"/>
        <v>8.7264221571768346</v>
      </c>
      <c r="L814" s="1">
        <f t="shared" ref="L814:O814" si="994">L813</f>
        <v>8.6251926213557475</v>
      </c>
      <c r="M814" s="1">
        <f t="shared" si="994"/>
        <v>13.579012888220481</v>
      </c>
      <c r="N814" s="1">
        <f t="shared" si="994"/>
        <v>14.989904590007043</v>
      </c>
      <c r="O814" s="1">
        <f t="shared" si="994"/>
        <v>15.340315138978088</v>
      </c>
      <c r="P814" s="1">
        <f>P813</f>
        <v>15.316061699164727</v>
      </c>
      <c r="Q814" s="1">
        <f>Q813</f>
        <v>15.309338985454701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0.74846949844272026</v>
      </c>
      <c r="G815" s="1">
        <f>[1]Industry!C$24</f>
        <v>0.94972870501664453</v>
      </c>
      <c r="H815" s="1">
        <f>[1]Industry!D$24</f>
        <v>2.4550054276924898</v>
      </c>
      <c r="I815" s="1">
        <f>[1]Industry!E$24</f>
        <v>4.108344811245086</v>
      </c>
      <c r="J815" s="1">
        <f>[1]Industry!F$24</f>
        <v>5.6653228340841721</v>
      </c>
      <c r="K815" s="1">
        <f>[1]Industry!G$24</f>
        <v>6.8643048572857808</v>
      </c>
      <c r="L815" s="1">
        <f>[1]Industry!H$24</f>
        <v>8.6303138159963062</v>
      </c>
      <c r="M815" s="1">
        <f>[1]Industry!I$24</f>
        <v>9.3743431184776487</v>
      </c>
      <c r="N815" s="1">
        <f>[1]Industry!J$24</f>
        <v>9.3889232795466651</v>
      </c>
      <c r="O815" s="1">
        <f>[1]Industry!K$24</f>
        <v>9.3918346380503763</v>
      </c>
      <c r="P815" s="1">
        <f>[1]Industry!L$24</f>
        <v>9.3918339349832642</v>
      </c>
      <c r="Q815" s="1">
        <f>[1]Industry!M$24</f>
        <v>9.3918384697520949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0.74846949844272026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0.94972870501664453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2.452658490219962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4.1071209454684441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5.6642953418542508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5.7104460909711836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7.4571120245877882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9.3204959049025096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9.3740625372475073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9.3847515458968722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9.3847520990917115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9.3847610190746682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2.3469374725277881E-3</v>
      </c>
      <c r="I817" s="1">
        <f t="shared" si="999"/>
        <v>1.2238657766419081E-3</v>
      </c>
      <c r="J817" s="1">
        <f t="shared" si="999"/>
        <v>1.0274922299213785E-3</v>
      </c>
      <c r="K817" s="1">
        <f t="shared" si="999"/>
        <v>1.1538587663145972</v>
      </c>
      <c r="L817" s="1">
        <f t="shared" ref="L817:O817" si="1000">L815-L816</f>
        <v>1.173201791408518</v>
      </c>
      <c r="M817" s="1">
        <f t="shared" si="1000"/>
        <v>5.3847213575139108E-2</v>
      </c>
      <c r="N817" s="1">
        <f t="shared" si="1000"/>
        <v>1.4860742299157792E-2</v>
      </c>
      <c r="O817" s="1">
        <f t="shared" si="1000"/>
        <v>7.0830921535041114E-3</v>
      </c>
      <c r="P817" s="1">
        <f>P815-P816</f>
        <v>7.0818358915527568E-3</v>
      </c>
      <c r="Q817" s="1">
        <f>Q815-Q816</f>
        <v>7.077450677426711E-3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72.708208685768909</v>
      </c>
      <c r="G818" s="17">
        <f>[1]Industry!C$71</f>
        <v>74.352746586274193</v>
      </c>
      <c r="H818" s="17">
        <f>[1]Industry!D$71</f>
        <v>76.118732317115317</v>
      </c>
      <c r="I818" s="17">
        <f>[1]Industry!E$71</f>
        <v>77.130514469249391</v>
      </c>
      <c r="J818" s="17">
        <f>[1]Industry!F$71</f>
        <v>77.659975228090261</v>
      </c>
      <c r="K818" s="17">
        <f>[1]Industry!G$71</f>
        <v>78.254330840432587</v>
      </c>
      <c r="L818" s="17">
        <f>[1]Industry!H$71</f>
        <v>78.601912968932808</v>
      </c>
      <c r="M818" s="17">
        <f>[1]Industry!I$71</f>
        <v>78.811806683465178</v>
      </c>
      <c r="N818" s="17">
        <f>[1]Industry!J$71</f>
        <v>78.283892051858402</v>
      </c>
      <c r="O818" s="17">
        <f>[1]Industry!K$71</f>
        <v>80.466603724641203</v>
      </c>
      <c r="P818" s="17">
        <f>[1]Industry!L$71</f>
        <v>78.059428195896857</v>
      </c>
      <c r="Q818" s="17">
        <f>[1]Industry!M$71</f>
        <v>77.801414055008877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58.985429347322793</v>
      </c>
      <c r="G819" s="18">
        <f t="shared" ref="G819:K819" si="1001">SUM(G820:G822)</f>
        <v>61.602249503247741</v>
      </c>
      <c r="H819" s="18">
        <f t="shared" si="1001"/>
        <v>65.448794309184763</v>
      </c>
      <c r="I819" s="18">
        <f t="shared" si="1001"/>
        <v>70.032434816043406</v>
      </c>
      <c r="J819" s="18">
        <f t="shared" si="1001"/>
        <v>72.223546875958959</v>
      </c>
      <c r="K819" s="18">
        <f t="shared" si="1001"/>
        <v>72.677545608095542</v>
      </c>
      <c r="L819" s="18">
        <f t="shared" ref="L819:O819" si="1002">SUM(L820:L822)</f>
        <v>75.78462301214725</v>
      </c>
      <c r="M819" s="18">
        <f t="shared" si="1002"/>
        <v>79.390982326862229</v>
      </c>
      <c r="N819" s="18">
        <f t="shared" si="1002"/>
        <v>80.203812571558814</v>
      </c>
      <c r="O819" s="18">
        <f t="shared" si="1002"/>
        <v>82.37588517723745</v>
      </c>
      <c r="P819" s="18">
        <f>SUM(P820:P822)</f>
        <v>80.903466235251273</v>
      </c>
      <c r="Q819" s="18">
        <f>SUM(Q820:Q822)</f>
        <v>81.023785806814118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9.8138905838670052</v>
      </c>
      <c r="G820" s="1">
        <f>[1]Industry!C$55</f>
        <v>10.335082875367043</v>
      </c>
      <c r="H820" s="1">
        <f>[1]Industry!D$55</f>
        <v>10.335173182470951</v>
      </c>
      <c r="I820" s="1">
        <f>[1]Industry!E$55</f>
        <v>11.126205783466357</v>
      </c>
      <c r="J820" s="1">
        <f>[1]Industry!F$55</f>
        <v>11.126206211742328</v>
      </c>
      <c r="K820" s="1">
        <f>[1]Industry!G$55</f>
        <v>11.126206519125995</v>
      </c>
      <c r="L820" s="1">
        <f>[1]Industry!H$55</f>
        <v>11.126207692395967</v>
      </c>
      <c r="M820" s="1">
        <f>[1]Industry!I$55</f>
        <v>11.452043655101123</v>
      </c>
      <c r="N820" s="1">
        <f>[1]Industry!J$55</f>
        <v>11.452059905057075</v>
      </c>
      <c r="O820" s="1">
        <f>[1]Industry!K$55</f>
        <v>12.03197067205652</v>
      </c>
      <c r="P820" s="1">
        <f>[1]Industry!L$55</f>
        <v>12.031970429000554</v>
      </c>
      <c r="Q820" s="1">
        <f>[1]Industry!M$55</f>
        <v>12.031981157499093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1.1081411112847901</v>
      </c>
      <c r="G821" s="1">
        <f>[1]Industry!C$56</f>
        <v>1.4007910656763507</v>
      </c>
      <c r="H821" s="1">
        <f>[1]Industry!D$56</f>
        <v>3.5974908836592707</v>
      </c>
      <c r="I821" s="1">
        <f>[1]Industry!E$56</f>
        <v>5.9708032597935423</v>
      </c>
      <c r="J821" s="1">
        <f>[1]Industry!F$56</f>
        <v>8.164911458209323</v>
      </c>
      <c r="K821" s="1">
        <f>[1]Industry!G$56</f>
        <v>8.1649123174212193</v>
      </c>
      <c r="L821" s="1">
        <f>[1]Industry!H$56</f>
        <v>10.579925883799829</v>
      </c>
      <c r="M821" s="1">
        <f>[1]Industry!I$56</f>
        <v>13.125805657959322</v>
      </c>
      <c r="N821" s="1">
        <f>[1]Industry!J$56</f>
        <v>13.201242116822204</v>
      </c>
      <c r="O821" s="1">
        <f>[1]Industry!K$56</f>
        <v>13.216295162458328</v>
      </c>
      <c r="P821" s="1">
        <f>[1]Industry!L$56</f>
        <v>13.216295941507845</v>
      </c>
      <c r="Q821" s="1">
        <f>[1]Industry!M$56</f>
        <v>13.216308503281818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49.866375562204347</v>
      </c>
      <c r="H822" s="1">
        <f>[1]Industry!D$3-([1]Industry!D$6-[1]Industry!D$70)</f>
        <v>51.51613024305454</v>
      </c>
      <c r="I822" s="1">
        <f>[1]Industry!E$3-([1]Industry!E$6-[1]Industry!E$70)</f>
        <v>52.93542577278351</v>
      </c>
      <c r="J822" s="1">
        <f>[1]Industry!F$3-([1]Industry!F$6-[1]Industry!F$70)</f>
        <v>52.932429206007299</v>
      </c>
      <c r="K822" s="1">
        <f>[1]Industry!G$3-([1]Industry!G$6-[1]Industry!G$70)</f>
        <v>53.386426771548329</v>
      </c>
      <c r="L822" s="1">
        <f>[1]Industry!H$3-([1]Industry!H$6-[1]Industry!H$70)</f>
        <v>54.078489435951461</v>
      </c>
      <c r="M822" s="1">
        <f>[1]Industry!I$3-([1]Industry!I$6-[1]Industry!I$70)</f>
        <v>54.813133013801774</v>
      </c>
      <c r="N822" s="1">
        <f>[1]Industry!J$3-([1]Industry!J$6-[1]Industry!J$70)</f>
        <v>55.550510549679537</v>
      </c>
      <c r="O822" s="1">
        <f>[1]Industry!K$3-([1]Industry!K$6-[1]Industry!K$70)</f>
        <v>57.127619342722596</v>
      </c>
      <c r="P822" s="1">
        <f>[1]Industry!L$3-([1]Industry!L$6-[1]Industry!L$70)</f>
        <v>55.655199864742869</v>
      </c>
      <c r="Q822" s="1">
        <f>[1]Industry!M$3-([1]Industry!M$6-[1]Industry!M$70)</f>
        <v>55.775496146033205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8.7635280102049293</v>
      </c>
      <c r="G823" s="1">
        <f t="shared" ref="G823:K823" si="1004">SUM(G824:G825)</f>
        <v>7.8797102797924516</v>
      </c>
      <c r="H823" s="1">
        <f t="shared" si="1004"/>
        <v>6.2471819245263891</v>
      </c>
      <c r="I823" s="1">
        <f t="shared" si="1004"/>
        <v>5.0923104164055806</v>
      </c>
      <c r="J823" s="1">
        <f t="shared" si="1004"/>
        <v>3.8054056745184086</v>
      </c>
      <c r="K823" s="1">
        <f t="shared" si="1004"/>
        <v>2.8079032001851014</v>
      </c>
      <c r="L823" s="1">
        <f t="shared" ref="L823:O823" si="1005">SUM(L824:L825)</f>
        <v>1.4156159210510479</v>
      </c>
      <c r="M823" s="1">
        <f t="shared" si="1005"/>
        <v>1.1316981734178753</v>
      </c>
      <c r="N823" s="1">
        <f t="shared" si="1005"/>
        <v>1.1216732891251675</v>
      </c>
      <c r="O823" s="1">
        <f t="shared" si="1005"/>
        <v>1.121665629853142</v>
      </c>
      <c r="P823" s="1">
        <f>SUM(P824:P825)</f>
        <v>0.61564140060514216</v>
      </c>
      <c r="Q823" s="1">
        <f>SUM(Q824:Q825)</f>
        <v>0.61563577520848012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6.9177059231314493</v>
      </c>
      <c r="G824" s="1">
        <f>[1]Industry!C$57</f>
        <v>6.3113144476787815</v>
      </c>
      <c r="H824" s="1">
        <f>[1]Industry!D$57</f>
        <v>6.2459461563245533</v>
      </c>
      <c r="I824" s="1">
        <f>[1]Industry!E$57</f>
        <v>5.0921182820913939</v>
      </c>
      <c r="J824" s="1">
        <f>[1]Industry!F$57</f>
        <v>3.8052657264753242</v>
      </c>
      <c r="K824" s="1">
        <f>[1]Industry!G$57</f>
        <v>2.8072966287074133</v>
      </c>
      <c r="L824" s="1">
        <f>[1]Industry!H$57</f>
        <v>1.4151309132319252</v>
      </c>
      <c r="M824" s="1">
        <f>[1]Industry!I$57</f>
        <v>1.1316981734178753</v>
      </c>
      <c r="N824" s="1">
        <f>[1]Industry!J$57</f>
        <v>1.1216732891251675</v>
      </c>
      <c r="O824" s="1">
        <f>[1]Industry!K$57</f>
        <v>1.121665629853142</v>
      </c>
      <c r="P824" s="1">
        <f>[1]Industry!L$57</f>
        <v>0.61564140060514216</v>
      </c>
      <c r="Q824" s="1">
        <f>[1]Industry!M$57</f>
        <v>0.61563577520848012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1.8458220870734796</v>
      </c>
      <c r="G825" s="1">
        <f>[1]Industry!C$58</f>
        <v>1.5683958321136706</v>
      </c>
      <c r="H825" s="1">
        <f>[1]Industry!D$58</f>
        <v>1.2357682018357499E-3</v>
      </c>
      <c r="I825" s="1">
        <f>[1]Industry!E$58</f>
        <v>1.9213431418639644E-4</v>
      </c>
      <c r="J825" s="1">
        <f>[1]Industry!F$58</f>
        <v>1.3994804308457159E-4</v>
      </c>
      <c r="K825" s="1">
        <f>[1]Industry!G$58</f>
        <v>6.0657147768821979E-4</v>
      </c>
      <c r="L825" s="1">
        <f>[1]Industry!H$58</f>
        <v>4.8500781912279918E-4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28.930281542402305</v>
      </c>
      <c r="G826" s="1">
        <f t="shared" ref="G826:K826" si="1006">SUM(G827:G829)</f>
        <v>24.587334613742318</v>
      </c>
      <c r="H826" s="1">
        <f t="shared" si="1006"/>
        <v>29.81330206279322</v>
      </c>
      <c r="I826" s="1">
        <f t="shared" si="1006"/>
        <v>25.827222776376157</v>
      </c>
      <c r="J826" s="1">
        <f t="shared" si="1006"/>
        <v>16.938216259116011</v>
      </c>
      <c r="K826" s="1">
        <f t="shared" si="1006"/>
        <v>17.061335645113804</v>
      </c>
      <c r="L826" s="1">
        <f t="shared" ref="L826:O826" si="1007">SUM(L827:L829)</f>
        <v>14.792570589987621</v>
      </c>
      <c r="M826" s="1">
        <f t="shared" si="1007"/>
        <v>8.44992338549633</v>
      </c>
      <c r="N826" s="1">
        <f t="shared" si="1007"/>
        <v>7.2451464096639997</v>
      </c>
      <c r="O826" s="1">
        <f t="shared" si="1007"/>
        <v>8.2961416248693816</v>
      </c>
      <c r="P826" s="1">
        <f>SUM(P827:P829)</f>
        <v>7.8171698665259282</v>
      </c>
      <c r="Q826" s="1">
        <f>SUM(Q827:Q829)</f>
        <v>7.8185759924006675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28.619769291673524</v>
      </c>
      <c r="G827" s="1">
        <f>[1]Industry!C$59</f>
        <v>24.194816181828173</v>
      </c>
      <c r="H827" s="1">
        <f>[1]Industry!D$59</f>
        <v>27.864935429982079</v>
      </c>
      <c r="I827" s="1">
        <f>[1]Industry!E$59</f>
        <v>20.915248982538071</v>
      </c>
      <c r="J827" s="1">
        <f>[1]Industry!F$59</f>
        <v>11.002468827944432</v>
      </c>
      <c r="K827" s="1">
        <f>[1]Industry!G$59</f>
        <v>8.8152556981330346</v>
      </c>
      <c r="L827" s="1">
        <f>[1]Industry!H$59</f>
        <v>6.5121861638197194</v>
      </c>
      <c r="M827" s="1">
        <f>[1]Industry!I$59</f>
        <v>2.3369729243274309</v>
      </c>
      <c r="N827" s="1">
        <f>[1]Industry!J$59</f>
        <v>1.2076300045985839</v>
      </c>
      <c r="O827" s="1">
        <f>[1]Industry!K$59</f>
        <v>1.1597039993808187</v>
      </c>
      <c r="P827" s="1">
        <f>[1]Industry!L$59</f>
        <v>0.68073099910192592</v>
      </c>
      <c r="Q827" s="1">
        <f>[1]Industry!M$59</f>
        <v>0.68174776309268759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4.9975741555975525E-3</v>
      </c>
      <c r="I828" s="1">
        <f>[1]Industry!E$60</f>
        <v>2.5508947961366299E-3</v>
      </c>
      <c r="J828" s="1">
        <f>[1]Industry!F$60</f>
        <v>2.0988055258011336E-3</v>
      </c>
      <c r="K828" s="1">
        <f>[1]Industry!G$60</f>
        <v>2.3124307421260495</v>
      </c>
      <c r="L828" s="1">
        <f>[1]Industry!H$60</f>
        <v>2.3091800483419171</v>
      </c>
      <c r="M828" s="1">
        <f>[1]Industry!I$60</f>
        <v>0.10419035493209711</v>
      </c>
      <c r="N828" s="1">
        <f>[1]Industry!J$60</f>
        <v>2.8754431509127012E-2</v>
      </c>
      <c r="O828" s="1">
        <f>[1]Industry!K$60</f>
        <v>1.3705256716032795E-2</v>
      </c>
      <c r="P828" s="1">
        <f>[1]Industry!L$60</f>
        <v>1.3702825942553409E-2</v>
      </c>
      <c r="Q828" s="1">
        <f>[1]Industry!M$60</f>
        <v>1.3694340879243381E-2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0.31051225072878069</v>
      </c>
      <c r="G829" s="1">
        <f>[1]Industry!C$68</f>
        <v>0.39251843191414321</v>
      </c>
      <c r="H829" s="1">
        <f>[1]Industry!D$68</f>
        <v>1.9433690586555401</v>
      </c>
      <c r="I829" s="1">
        <f>[1]Industry!E$68</f>
        <v>4.9094228990419486</v>
      </c>
      <c r="J829" s="1">
        <f>[1]Industry!F$68</f>
        <v>5.9336486256457794</v>
      </c>
      <c r="K829" s="1">
        <f>[1]Industry!G$68</f>
        <v>5.9336492048547207</v>
      </c>
      <c r="L829" s="1">
        <f>[1]Industry!H$68</f>
        <v>5.971204377825984</v>
      </c>
      <c r="M829" s="1">
        <f>[1]Industry!I$68</f>
        <v>6.008760106236803</v>
      </c>
      <c r="N829" s="1">
        <f>[1]Industry!J$68</f>
        <v>6.0087619735562887</v>
      </c>
      <c r="O829" s="1">
        <f>[1]Industry!K$68</f>
        <v>7.1227323687725308</v>
      </c>
      <c r="P829" s="1">
        <f>[1]Industry!L$68</f>
        <v>7.1227360414814491</v>
      </c>
      <c r="Q829" s="1">
        <f>[1]Industry!M$68</f>
        <v>7.1231338884287361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2.3674016892649292</v>
      </c>
      <c r="G830" s="1">
        <f t="shared" ref="G830:O830" si="1010">G831</f>
        <v>2.3075015466274222</v>
      </c>
      <c r="H830" s="1">
        <f t="shared" si="1010"/>
        <v>9.6834126542969398E-2</v>
      </c>
      <c r="I830" s="1">
        <f t="shared" si="1010"/>
        <v>1.477991552321233E-4</v>
      </c>
      <c r="J830" s="1">
        <f t="shared" si="1010"/>
        <v>9.3139049352111919E-5</v>
      </c>
      <c r="K830" s="1">
        <f t="shared" si="1010"/>
        <v>4.5030574963409061E-4</v>
      </c>
      <c r="L830" s="1">
        <f t="shared" si="1010"/>
        <v>3.5416829411357608E-4</v>
      </c>
      <c r="M830" s="1">
        <f t="shared" si="1010"/>
        <v>2.1430036426605683E-4</v>
      </c>
      <c r="N830" s="1">
        <f t="shared" si="1010"/>
        <v>1.7898910178581296E-4</v>
      </c>
      <c r="O830" s="1">
        <f t="shared" si="1010"/>
        <v>1.699368284437175E-4</v>
      </c>
      <c r="P830" s="1">
        <f>P831</f>
        <v>1.8237224207902014E-4</v>
      </c>
      <c r="Q830" s="1">
        <f>Q831</f>
        <v>9.3073781939997095E-5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2.3674016892649292</v>
      </c>
      <c r="G831" s="1">
        <f>[1]Industry!C$61</f>
        <v>2.3075015466274222</v>
      </c>
      <c r="H831" s="1">
        <f>[1]Industry!D$61</f>
        <v>9.6834126542969398E-2</v>
      </c>
      <c r="I831" s="1">
        <f>[1]Industry!E$61</f>
        <v>1.477991552321233E-4</v>
      </c>
      <c r="J831" s="1">
        <f>[1]Industry!F$61</f>
        <v>9.3139049352111919E-5</v>
      </c>
      <c r="K831" s="1">
        <f>[1]Industry!G$61</f>
        <v>4.5030574963409061E-4</v>
      </c>
      <c r="L831" s="1">
        <f>[1]Industry!H$61</f>
        <v>3.5416829411357608E-4</v>
      </c>
      <c r="M831" s="1">
        <f>[1]Industry!I$61</f>
        <v>2.1430036426605683E-4</v>
      </c>
      <c r="N831" s="1">
        <f>[1]Industry!J$61</f>
        <v>1.7898910178581296E-4</v>
      </c>
      <c r="O831" s="1">
        <f>[1]Industry!K$61</f>
        <v>1.699368284437175E-4</v>
      </c>
      <c r="P831" s="1">
        <f>[1]Industry!L$61</f>
        <v>1.8237224207902014E-4</v>
      </c>
      <c r="Q831" s="1">
        <f>[1]Industry!M$61</f>
        <v>9.3073781939997095E-5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11.767330582796184</v>
      </c>
      <c r="G832" s="1">
        <f t="shared" ref="G832:K832" si="1011">G833+G843</f>
        <v>12.635407648226757</v>
      </c>
      <c r="H832" s="1">
        <f t="shared" si="1011"/>
        <v>12.564822070831955</v>
      </c>
      <c r="I832" s="1">
        <f t="shared" si="1011"/>
        <v>14.404284626052219</v>
      </c>
      <c r="J832" s="1">
        <f t="shared" si="1011"/>
        <v>14.015124888982548</v>
      </c>
      <c r="K832" s="1">
        <f t="shared" si="1011"/>
        <v>16.989282885801906</v>
      </c>
      <c r="L832" s="1">
        <f t="shared" ref="L832:O832" si="1012">L833+L843</f>
        <v>21.136626801552502</v>
      </c>
      <c r="M832" s="1">
        <f t="shared" si="1012"/>
        <v>21.123727139665299</v>
      </c>
      <c r="N832" s="1">
        <f t="shared" si="1012"/>
        <v>20.560419822223686</v>
      </c>
      <c r="O832" s="1">
        <f t="shared" si="1012"/>
        <v>20.004936266892898</v>
      </c>
      <c r="P832" s="1">
        <f>P833+P843</f>
        <v>19.464454274903471</v>
      </c>
      <c r="Q832" s="1">
        <f>Q833+Q843</f>
        <v>19.238038770977319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5.1850564698802417</v>
      </c>
      <c r="G833" s="1">
        <f>[1]Industry!C$62</f>
        <v>5.5675587987090145</v>
      </c>
      <c r="H833" s="1">
        <f>[1]Industry!D$62</f>
        <v>5.6974182095117003</v>
      </c>
      <c r="I833" s="1">
        <f>[1]Industry!E$62</f>
        <v>7.1145960777278789</v>
      </c>
      <c r="J833" s="1">
        <f>[1]Industry!F$62</f>
        <v>6.7077997634865714</v>
      </c>
      <c r="K833" s="1">
        <f>[1]Industry!G$62</f>
        <v>10.264349761843846</v>
      </c>
      <c r="L833" s="1">
        <f>[1]Industry!H$62</f>
        <v>12.869070319487815</v>
      </c>
      <c r="M833" s="1">
        <f>[1]Industry!I$62</f>
        <v>12.484975269298253</v>
      </c>
      <c r="N833" s="1">
        <f>[1]Industry!J$62</f>
        <v>11.993341126525555</v>
      </c>
      <c r="O833" s="1">
        <f>[1]Industry!K$62</f>
        <v>11.897069462191043</v>
      </c>
      <c r="P833" s="1">
        <f>[1]Industry!L$62</f>
        <v>12.39504881762082</v>
      </c>
      <c r="Q833" s="1">
        <f>[1]Industry!M$62</f>
        <v>12.422686818136627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1.1226644961261842</v>
      </c>
      <c r="G834" s="1">
        <f t="shared" ref="G834:K834" si="1013">IFERROR(G793/G$792,0)*G$833</f>
        <v>2.0947707493538856</v>
      </c>
      <c r="H834" s="1">
        <f t="shared" si="1013"/>
        <v>8.1046966515266855E-2</v>
      </c>
      <c r="I834" s="1">
        <f t="shared" si="1013"/>
        <v>1.2852989831737403</v>
      </c>
      <c r="J834" s="1">
        <f t="shared" si="1013"/>
        <v>0.79713245247660058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6.8511380927711186E-3</v>
      </c>
      <c r="O834" s="1">
        <f t="shared" si="1014"/>
        <v>6.7867343911603888E-3</v>
      </c>
      <c r="P834" s="1">
        <f t="shared" ref="P834:Q842" si="1015">IFERROR(P793/P$792,0)*P$833</f>
        <v>0.35663242209227192</v>
      </c>
      <c r="Q834" s="1">
        <f t="shared" si="1015"/>
        <v>0.35453352525294973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0.92827399347375883</v>
      </c>
      <c r="G835" s="1">
        <f t="shared" si="1016"/>
        <v>0.32148071067303613</v>
      </c>
      <c r="H835" s="1">
        <f t="shared" si="1016"/>
        <v>5.3105936366209916E-2</v>
      </c>
      <c r="I835" s="1">
        <f t="shared" si="1016"/>
        <v>0.33080299797798102</v>
      </c>
      <c r="J835" s="1">
        <f t="shared" si="1016"/>
        <v>0.25941158245388679</v>
      </c>
      <c r="K835" s="1">
        <f t="shared" si="1016"/>
        <v>0.7091534284605302</v>
      </c>
      <c r="L835" s="1">
        <f t="shared" ref="L835:O835" si="1017">IFERROR(L794/L$792,0)*L$833</f>
        <v>0.40372552469617995</v>
      </c>
      <c r="M835" s="1">
        <f t="shared" si="1017"/>
        <v>0.44472629067916997</v>
      </c>
      <c r="N835" s="1">
        <f t="shared" si="1017"/>
        <v>0.32660270158229787</v>
      </c>
      <c r="O835" s="1">
        <f t="shared" si="1017"/>
        <v>0.31033646852033869</v>
      </c>
      <c r="P835" s="1">
        <f t="shared" si="1015"/>
        <v>0.4427336127356748</v>
      </c>
      <c r="Q835" s="1">
        <f t="shared" si="1015"/>
        <v>0.44244741454879793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1.0869388197260138E-3</v>
      </c>
      <c r="L836" s="1">
        <f t="shared" ref="L836:O836" si="1018">IFERROR(L795/L$792,0)*L$833</f>
        <v>0.23341828960714187</v>
      </c>
      <c r="M836" s="1">
        <f t="shared" si="1018"/>
        <v>0.25714625982110129</v>
      </c>
      <c r="N836" s="1">
        <f t="shared" si="1018"/>
        <v>0.18884123706258668</v>
      </c>
      <c r="O836" s="1">
        <f t="shared" si="1018"/>
        <v>0.17944234033623715</v>
      </c>
      <c r="P836" s="1">
        <f t="shared" si="1015"/>
        <v>0.25599113009985291</v>
      </c>
      <c r="Q836" s="1">
        <f t="shared" si="1015"/>
        <v>0.25582405744517728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1.1954730557716637E-4</v>
      </c>
      <c r="J837" s="1">
        <f t="shared" si="1016"/>
        <v>1.5531351012691025E-4</v>
      </c>
      <c r="K837" s="1">
        <f t="shared" si="1016"/>
        <v>1.589791223544708E-3</v>
      </c>
      <c r="L837" s="1">
        <f t="shared" ref="L837:O837" si="1019">IFERROR(L796/L$792,0)*L$833</f>
        <v>1.1967154567753199E-3</v>
      </c>
      <c r="M837" s="1">
        <f t="shared" si="1019"/>
        <v>3.1670286457178881E-4</v>
      </c>
      <c r="N837" s="1">
        <f t="shared" si="1019"/>
        <v>4.7166513575380633E-4</v>
      </c>
      <c r="O837" s="1">
        <f t="shared" si="1019"/>
        <v>3.2310500964062696E-4</v>
      </c>
      <c r="P837" s="1">
        <f t="shared" si="1015"/>
        <v>3.0881043102766855E-4</v>
      </c>
      <c r="Q837" s="1">
        <f t="shared" si="1015"/>
        <v>2.9100522247394378E-4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2.3373009191263021</v>
      </c>
      <c r="G838" s="1">
        <f t="shared" si="1016"/>
        <v>1.8788250984746795</v>
      </c>
      <c r="H838" s="1">
        <f t="shared" si="1016"/>
        <v>2.3940320053849629</v>
      </c>
      <c r="I838" s="1">
        <f t="shared" si="1016"/>
        <v>2.189415927099037</v>
      </c>
      <c r="J838" s="1">
        <f t="shared" si="1016"/>
        <v>1.8237017963214446</v>
      </c>
      <c r="K838" s="1">
        <f t="shared" si="1016"/>
        <v>1.4756741713930033</v>
      </c>
      <c r="L838" s="1">
        <f t="shared" ref="L838:O838" si="1020">IFERROR(L797/L$792,0)*L$833</f>
        <v>7.3801105017419033E-4</v>
      </c>
      <c r="M838" s="1">
        <f t="shared" si="1020"/>
        <v>2.8974082895344639E-4</v>
      </c>
      <c r="N838" s="1">
        <f t="shared" si="1020"/>
        <v>2.6050114680169732E-4</v>
      </c>
      <c r="O838" s="1">
        <f t="shared" si="1020"/>
        <v>1.9025151429366872E-4</v>
      </c>
      <c r="P838" s="1">
        <f t="shared" si="1015"/>
        <v>2.9901448561249516E-4</v>
      </c>
      <c r="Q838" s="1">
        <f t="shared" si="1015"/>
        <v>1.3141082797578469E-4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7.7222436359637076E-2</v>
      </c>
      <c r="L839" s="1">
        <f t="shared" ref="L839:O839" si="1021">IFERROR(L798/L$792,0)*L$833</f>
        <v>2.2598261637870944</v>
      </c>
      <c r="M839" s="1">
        <f t="shared" si="1021"/>
        <v>1.9084932447289606</v>
      </c>
      <c r="N839" s="1">
        <f t="shared" si="1021"/>
        <v>1.9096986961362832</v>
      </c>
      <c r="O839" s="1">
        <f t="shared" si="1021"/>
        <v>1.9038655906200652</v>
      </c>
      <c r="P839" s="1">
        <f t="shared" si="1015"/>
        <v>1.8999311466874029</v>
      </c>
      <c r="Q839" s="1">
        <f t="shared" si="1015"/>
        <v>1.8987789289702859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0.79681706115399709</v>
      </c>
      <c r="G840" s="1">
        <f t="shared" si="1016"/>
        <v>1.2724822402074134</v>
      </c>
      <c r="H840" s="1">
        <f t="shared" si="1016"/>
        <v>3.1692333012452609</v>
      </c>
      <c r="I840" s="1">
        <f t="shared" si="1016"/>
        <v>3.3045144469963814</v>
      </c>
      <c r="J840" s="1">
        <f t="shared" si="1016"/>
        <v>3.1741453862910549</v>
      </c>
      <c r="K840" s="1">
        <f t="shared" si="1016"/>
        <v>1.8877219286367397</v>
      </c>
      <c r="L840" s="1">
        <f t="shared" ref="L840:O840" si="1022">IFERROR(L799/L$792,0)*L$833</f>
        <v>1.7312904312360036</v>
      </c>
      <c r="M840" s="1">
        <f t="shared" si="1022"/>
        <v>0.35599678402408313</v>
      </c>
      <c r="N840" s="1">
        <f t="shared" si="1022"/>
        <v>3.8529873004179205E-2</v>
      </c>
      <c r="O840" s="1">
        <f t="shared" si="1022"/>
        <v>1.938232321838713E-3</v>
      </c>
      <c r="P840" s="1">
        <f t="shared" si="1015"/>
        <v>1.6007298236227936E-3</v>
      </c>
      <c r="Q840" s="1">
        <f t="shared" si="1015"/>
        <v>2.3591151749485189E-3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5.0181978585898195</v>
      </c>
      <c r="L841" s="1">
        <f t="shared" ref="L841:O841" si="1023">IFERROR(L800/L$792,0)*L$833</f>
        <v>7.2307014819136386</v>
      </c>
      <c r="M841" s="1">
        <f t="shared" si="1023"/>
        <v>8.5990938423677949</v>
      </c>
      <c r="N841" s="1">
        <f t="shared" si="1023"/>
        <v>8.6025967627740503</v>
      </c>
      <c r="O841" s="1">
        <f t="shared" si="1023"/>
        <v>8.5775741197815574</v>
      </c>
      <c r="P841" s="1">
        <f t="shared" si="1015"/>
        <v>8.52277048931564</v>
      </c>
      <c r="Q841" s="1">
        <f t="shared" si="1015"/>
        <v>8.5542034355899617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4.4441751751616689E-3</v>
      </c>
      <c r="J842" s="1">
        <f t="shared" si="1016"/>
        <v>0.65325323243345745</v>
      </c>
      <c r="K842" s="1">
        <f t="shared" si="1016"/>
        <v>1.0937032083608453</v>
      </c>
      <c r="L842" s="1">
        <f t="shared" ref="L842:O842" si="1024">IFERROR(L801/L$792,0)*L$833</f>
        <v>1.0081737017408052</v>
      </c>
      <c r="M842" s="1">
        <f t="shared" si="1024"/>
        <v>0.91891240398361762</v>
      </c>
      <c r="N842" s="1">
        <f t="shared" si="1024"/>
        <v>0.91948855159083132</v>
      </c>
      <c r="O842" s="1">
        <f t="shared" si="1024"/>
        <v>0.9166126196959099</v>
      </c>
      <c r="P842" s="1">
        <f t="shared" si="1015"/>
        <v>0.91478146194971433</v>
      </c>
      <c r="Q842" s="1">
        <f t="shared" si="1015"/>
        <v>0.91411792510405576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6.5822741129159414</v>
      </c>
      <c r="G843" s="1">
        <f>[1]Industry!C$63</f>
        <v>7.0678488495177412</v>
      </c>
      <c r="H843" s="1">
        <f>[1]Industry!D$63</f>
        <v>6.8674038613202555</v>
      </c>
      <c r="I843" s="1">
        <f>[1]Industry!E$63</f>
        <v>7.2896885483243397</v>
      </c>
      <c r="J843" s="1">
        <f>[1]Industry!F$63</f>
        <v>7.3073251254959759</v>
      </c>
      <c r="K843" s="1">
        <f>[1]Industry!G$63</f>
        <v>6.7249331239580608</v>
      </c>
      <c r="L843" s="1">
        <f>[1]Industry!H$63</f>
        <v>8.2675564820646859</v>
      </c>
      <c r="M843" s="1">
        <f>[1]Industry!I$63</f>
        <v>8.6387518703670452</v>
      </c>
      <c r="N843" s="1">
        <f>[1]Industry!J$63</f>
        <v>8.5670786956981289</v>
      </c>
      <c r="O843" s="1">
        <f>[1]Industry!K$63</f>
        <v>8.1078668047018567</v>
      </c>
      <c r="P843" s="1">
        <f>[1]Industry!L$63</f>
        <v>7.0694054572826497</v>
      </c>
      <c r="Q843" s="1">
        <f>[1]Industry!M$63</f>
        <v>6.8153519528406923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5.3111192738363107</v>
      </c>
      <c r="G844" s="1">
        <f t="shared" ref="G844:O844" si="1025">G845</f>
        <v>6.2669390675349028</v>
      </c>
      <c r="H844" s="1">
        <f t="shared" si="1025"/>
        <v>5.8302816214225723</v>
      </c>
      <c r="I844" s="1">
        <f t="shared" si="1025"/>
        <v>6.8476932361676637</v>
      </c>
      <c r="J844" s="1">
        <f t="shared" si="1025"/>
        <v>7.298498878834641</v>
      </c>
      <c r="K844" s="1">
        <f t="shared" si="1025"/>
        <v>5.8354544435208409</v>
      </c>
      <c r="L844" s="1">
        <f t="shared" si="1025"/>
        <v>5.8622003373412435</v>
      </c>
      <c r="M844" s="1">
        <f t="shared" si="1025"/>
        <v>5.8851759954831069</v>
      </c>
      <c r="N844" s="1">
        <f t="shared" si="1025"/>
        <v>5.8321982144856443</v>
      </c>
      <c r="O844" s="1">
        <f t="shared" si="1025"/>
        <v>6.6208572461329567</v>
      </c>
      <c r="P844" s="1">
        <f>P845</f>
        <v>5.8040180192658894</v>
      </c>
      <c r="Q844" s="1">
        <f>Q845</f>
        <v>5.7845714566006041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5.3111192738363107</v>
      </c>
      <c r="G845" s="1">
        <f>[1]Industry!C$64</f>
        <v>6.2669390675349028</v>
      </c>
      <c r="H845" s="1">
        <f>[1]Industry!D$64</f>
        <v>5.8302816214225723</v>
      </c>
      <c r="I845" s="1">
        <f>[1]Industry!E$64</f>
        <v>6.8476932361676637</v>
      </c>
      <c r="J845" s="1">
        <f>[1]Industry!F$64</f>
        <v>7.298498878834641</v>
      </c>
      <c r="K845" s="1">
        <f>[1]Industry!G$64</f>
        <v>5.8354544435208409</v>
      </c>
      <c r="L845" s="1">
        <f>[1]Industry!H$64</f>
        <v>5.8622003373412435</v>
      </c>
      <c r="M845" s="1">
        <f>[1]Industry!I$64</f>
        <v>5.8851759954831069</v>
      </c>
      <c r="N845" s="1">
        <f>[1]Industry!J$64</f>
        <v>5.8321982144856443</v>
      </c>
      <c r="O845" s="1">
        <f>[1]Industry!K$64</f>
        <v>6.6208572461329567</v>
      </c>
      <c r="P845" s="1">
        <f>[1]Industry!L$64</f>
        <v>5.8040180192658894</v>
      </c>
      <c r="Q845" s="1">
        <f>[1]Industry!M$64</f>
        <v>5.7845714566006041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0.46151850116893151</v>
      </c>
      <c r="G846" s="1">
        <f t="shared" ref="G846:O846" si="1026">G847</f>
        <v>0.54457509752545052</v>
      </c>
      <c r="H846" s="1">
        <f t="shared" si="1026"/>
        <v>0.54457555551136472</v>
      </c>
      <c r="I846" s="1">
        <f t="shared" si="1026"/>
        <v>0.54458195991664571</v>
      </c>
      <c r="J846" s="1">
        <f t="shared" si="1026"/>
        <v>0.5445849915639982</v>
      </c>
      <c r="K846" s="1">
        <f t="shared" si="1026"/>
        <v>0.5445878191521436</v>
      </c>
      <c r="L846" s="1">
        <f t="shared" si="1026"/>
        <v>0.54459204300370634</v>
      </c>
      <c r="M846" s="1">
        <f t="shared" si="1026"/>
        <v>0.54459871357571743</v>
      </c>
      <c r="N846" s="1">
        <f t="shared" si="1026"/>
        <v>0.54460381125916135</v>
      </c>
      <c r="O846" s="1">
        <f t="shared" si="1026"/>
        <v>0.54461553194619949</v>
      </c>
      <c r="P846" s="1">
        <f>P847</f>
        <v>0.54462461484046176</v>
      </c>
      <c r="Q846" s="1">
        <f>Q847</f>
        <v>0.54463346481699215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0.46151850116893151</v>
      </c>
      <c r="G847" s="1">
        <f>[1]Industry!C$65</f>
        <v>0.54457509752545052</v>
      </c>
      <c r="H847" s="1">
        <f>[1]Industry!D$65</f>
        <v>0.54457555551136472</v>
      </c>
      <c r="I847" s="1">
        <f>[1]Industry!E$65</f>
        <v>0.54458195991664571</v>
      </c>
      <c r="J847" s="1">
        <f>[1]Industry!F$65</f>
        <v>0.5445849915639982</v>
      </c>
      <c r="K847" s="1">
        <f>[1]Industry!G$65</f>
        <v>0.5445878191521436</v>
      </c>
      <c r="L847" s="1">
        <f>[1]Industry!H$65</f>
        <v>0.54459204300370634</v>
      </c>
      <c r="M847" s="1">
        <f>[1]Industry!I$65</f>
        <v>0.54459871357571743</v>
      </c>
      <c r="N847" s="1">
        <f>[1]Industry!J$65</f>
        <v>0.54460381125916135</v>
      </c>
      <c r="O847" s="1">
        <f>[1]Industry!K$65</f>
        <v>0.54461553194619949</v>
      </c>
      <c r="P847" s="1">
        <f>[1]Industry!L$65</f>
        <v>0.54462461484046176</v>
      </c>
      <c r="Q847" s="1">
        <f>[1]Industry!M$65</f>
        <v>0.54463346481699215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4.1173659602314032</v>
      </c>
      <c r="G848" s="1">
        <f t="shared" ref="G848:O848" si="1027">G849</f>
        <v>4.2663170916568092</v>
      </c>
      <c r="H848" s="1">
        <f t="shared" si="1027"/>
        <v>2.9611646368973421</v>
      </c>
      <c r="I848" s="1">
        <f t="shared" si="1027"/>
        <v>2.9280926602214885</v>
      </c>
      <c r="J848" s="1">
        <f t="shared" si="1027"/>
        <v>2.8950246412704299</v>
      </c>
      <c r="K848" s="1">
        <f t="shared" si="1027"/>
        <v>2.880413044960624</v>
      </c>
      <c r="L848" s="1">
        <f t="shared" si="1027"/>
        <v>0.30021531796473461</v>
      </c>
      <c r="M848" s="1">
        <f t="shared" si="1027"/>
        <v>4.3444619463454666E-4</v>
      </c>
      <c r="N848" s="1">
        <f t="shared" si="1027"/>
        <v>4.6895255107791124E-4</v>
      </c>
      <c r="O848" s="1">
        <f t="shared" si="1027"/>
        <v>2.4989764914415706E-4</v>
      </c>
      <c r="P848" s="1">
        <f>P849</f>
        <v>3.3812040761931333E-4</v>
      </c>
      <c r="Q848" s="1">
        <f>Q849</f>
        <v>9.8573755455937993E-5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4.1173659602314032</v>
      </c>
      <c r="G849" s="1">
        <f>[1]Industry!C$66</f>
        <v>4.2663170916568092</v>
      </c>
      <c r="H849" s="1">
        <f>[1]Industry!D$66</f>
        <v>2.9611646368973421</v>
      </c>
      <c r="I849" s="1">
        <f>[1]Industry!E$66</f>
        <v>2.9280926602214885</v>
      </c>
      <c r="J849" s="1">
        <f>[1]Industry!F$66</f>
        <v>2.8950246412704299</v>
      </c>
      <c r="K849" s="1">
        <f>[1]Industry!G$66</f>
        <v>2.880413044960624</v>
      </c>
      <c r="L849" s="1">
        <f>[1]Industry!H$66</f>
        <v>0.30021531796473461</v>
      </c>
      <c r="M849" s="1">
        <f>[1]Industry!I$66</f>
        <v>4.3444619463454666E-4</v>
      </c>
      <c r="N849" s="1">
        <f>[1]Industry!J$66</f>
        <v>4.6895255107791124E-4</v>
      </c>
      <c r="O849" s="1">
        <f>[1]Industry!K$66</f>
        <v>2.4989764914415706E-4</v>
      </c>
      <c r="P849" s="1">
        <f>[1]Industry!L$66</f>
        <v>3.3812040761931333E-4</v>
      </c>
      <c r="Q849" s="1">
        <f>[1]Industry!M$66</f>
        <v>9.8573755455937993E-5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6.7631430712146681E-2</v>
      </c>
      <c r="G850" s="1">
        <f t="shared" ref="G850:O850" si="1028">G851</f>
        <v>8.5490108285093055E-2</v>
      </c>
      <c r="H850" s="1">
        <f t="shared" si="1028"/>
        <v>8.4306603446539133E-2</v>
      </c>
      <c r="I850" s="1">
        <f t="shared" si="1028"/>
        <v>8.5638046153927616E-2</v>
      </c>
      <c r="J850" s="1">
        <f t="shared" si="1028"/>
        <v>8.5650666953432014E-2</v>
      </c>
      <c r="K850" s="1">
        <f t="shared" si="1028"/>
        <v>5.7513224933381249E-2</v>
      </c>
      <c r="L850" s="1">
        <f t="shared" si="1028"/>
        <v>5.7281614219808402E-2</v>
      </c>
      <c r="M850" s="1">
        <f t="shared" si="1028"/>
        <v>8.0442530024018258E-2</v>
      </c>
      <c r="N850" s="1">
        <f t="shared" si="1028"/>
        <v>8.0081946355911093E-2</v>
      </c>
      <c r="O850" s="1">
        <f t="shared" si="1028"/>
        <v>7.9519377971136382E-2</v>
      </c>
      <c r="P850" s="1">
        <f>P851</f>
        <v>1.4635442297903051E-2</v>
      </c>
      <c r="Q850" s="1">
        <f>Q851</f>
        <v>1.2868166103464219E-3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6.7631430712146681E-2</v>
      </c>
      <c r="G851" s="1">
        <f>[1]Industry!C$67</f>
        <v>8.5490108285093055E-2</v>
      </c>
      <c r="H851" s="1">
        <f>[1]Industry!D$67</f>
        <v>8.4306603446539133E-2</v>
      </c>
      <c r="I851" s="1">
        <f>[1]Industry!E$67</f>
        <v>8.5638046153927616E-2</v>
      </c>
      <c r="J851" s="1">
        <f>[1]Industry!F$67</f>
        <v>8.5650666953432014E-2</v>
      </c>
      <c r="K851" s="1">
        <f>[1]Industry!G$67</f>
        <v>5.7513224933381249E-2</v>
      </c>
      <c r="L851" s="1">
        <f>[1]Industry!H$67</f>
        <v>5.7281614219808402E-2</v>
      </c>
      <c r="M851" s="1">
        <f>[1]Industry!I$67</f>
        <v>8.0442530024018258E-2</v>
      </c>
      <c r="N851" s="1">
        <f>[1]Industry!J$67</f>
        <v>8.0081946355911093E-2</v>
      </c>
      <c r="O851" s="1">
        <f>[1]Industry!K$67</f>
        <v>7.9519377971136382E-2</v>
      </c>
      <c r="P851" s="1">
        <f>[1]Industry!L$67</f>
        <v>1.4635442297903051E-2</v>
      </c>
      <c r="Q851" s="1">
        <f>[1]Industry!M$67</f>
        <v>1.2868166103464219E-3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1.9257525898130529E-2</v>
      </c>
      <c r="J852" s="1">
        <f t="shared" si="1029"/>
        <v>6.7670924256299498</v>
      </c>
      <c r="K852" s="1">
        <f t="shared" si="1029"/>
        <v>6.7670926909538078</v>
      </c>
      <c r="L852" s="1">
        <f t="shared" si="1029"/>
        <v>6.7671038107009656</v>
      </c>
      <c r="M852" s="1">
        <f t="shared" si="1029"/>
        <v>10.955865649296701</v>
      </c>
      <c r="N852" s="1">
        <f t="shared" si="1029"/>
        <v>12.141450851449124</v>
      </c>
      <c r="O852" s="1">
        <f t="shared" si="1029"/>
        <v>12.433376852125651</v>
      </c>
      <c r="P852" s="1">
        <f>P853</f>
        <v>12.43336228674621</v>
      </c>
      <c r="Q852" s="1">
        <f>Q853</f>
        <v>12.43337762802946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1.9257525898130529E-2</v>
      </c>
      <c r="J853" s="1">
        <f>[1]Industry!F$69</f>
        <v>6.7670924256299498</v>
      </c>
      <c r="K853" s="1">
        <f>[1]Industry!G$69</f>
        <v>6.7670926909538078</v>
      </c>
      <c r="L853" s="1">
        <f>[1]Industry!H$69</f>
        <v>6.7671038107009656</v>
      </c>
      <c r="M853" s="1">
        <f>[1]Industry!I$69</f>
        <v>10.955865649296701</v>
      </c>
      <c r="N853" s="1">
        <f>[1]Industry!J$69</f>
        <v>12.141450851449124</v>
      </c>
      <c r="O853" s="1">
        <f>[1]Industry!K$69</f>
        <v>12.433376852125651</v>
      </c>
      <c r="P853" s="1">
        <f>[1]Industry!L$69</f>
        <v>12.43336228674621</v>
      </c>
      <c r="Q853" s="1">
        <f>[1]Industry!M$69</f>
        <v>12.43337762802946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4.8941912711128515</v>
      </c>
      <c r="H854" s="1">
        <f t="shared" si="1030"/>
        <v>4.8941942451666423</v>
      </c>
      <c r="I854" s="1">
        <f t="shared" si="1030"/>
        <v>5.1857245399981178</v>
      </c>
      <c r="J854" s="1">
        <f t="shared" si="1030"/>
        <v>7.8917451614000278</v>
      </c>
      <c r="K854" s="1">
        <f t="shared" si="1030"/>
        <v>7.981604009642056</v>
      </c>
      <c r="L854" s="1">
        <f t="shared" ref="L854:O854" si="1031">SUM(L855:L856)</f>
        <v>7.9816309917868171</v>
      </c>
      <c r="M854" s="1">
        <f t="shared" si="1031"/>
        <v>7.9817088062820867</v>
      </c>
      <c r="N854" s="1">
        <f t="shared" si="1031"/>
        <v>7.981635928340344</v>
      </c>
      <c r="O854" s="1">
        <f t="shared" si="1031"/>
        <v>7.9817369300074841</v>
      </c>
      <c r="P854" s="1">
        <f>SUM(P855:P856)</f>
        <v>7.9816691330863891</v>
      </c>
      <c r="Q854" s="1">
        <f>SUM(Q855:Q856)</f>
        <v>7.9818112842357225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0.85059407927327335</v>
      </c>
      <c r="H855" s="1">
        <f>[1]Industry!D$6-H856</f>
        <v>0.85059459615387834</v>
      </c>
      <c r="I855" s="1">
        <f>[1]Industry!E$6-I856</f>
        <v>0.9014481603556721</v>
      </c>
      <c r="J855" s="1">
        <f>[1]Industry!F$6-J856</f>
        <v>1.8725791691802085</v>
      </c>
      <c r="K855" s="1">
        <f>[1]Industry!G$6-K856</f>
        <v>1.9624252661279105</v>
      </c>
      <c r="L855" s="1">
        <f>[1]Industry!H$6-L856</f>
        <v>1.96241220316554</v>
      </c>
      <c r="M855" s="1">
        <f>[1]Industry!I$6-M856</f>
        <v>1.9198317693952855</v>
      </c>
      <c r="N855" s="1">
        <f>[1]Industry!J$6-N856</f>
        <v>1.877268184576776</v>
      </c>
      <c r="O855" s="1">
        <f>[1]Industry!K$6-O856</f>
        <v>1.864931404150088</v>
      </c>
      <c r="P855" s="1">
        <f>[1]Industry!L$6-P856</f>
        <v>1.8649337055326178</v>
      </c>
      <c r="Q855" s="1">
        <f>[1]Industry!M$6-Q856</f>
        <v>1.8649984421890258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4.0435971918395781</v>
      </c>
      <c r="H856" s="1">
        <f>[1]Industry!D$70</f>
        <v>4.0435996490127639</v>
      </c>
      <c r="I856" s="1">
        <f>[1]Industry!E$70</f>
        <v>4.2842763796424457</v>
      </c>
      <c r="J856" s="1">
        <f>[1]Industry!F$70</f>
        <v>6.0191659922198193</v>
      </c>
      <c r="K856" s="1">
        <f>[1]Industry!G$70</f>
        <v>6.0191787435141455</v>
      </c>
      <c r="L856" s="1">
        <f>[1]Industry!H$70</f>
        <v>6.0192187886212771</v>
      </c>
      <c r="M856" s="1">
        <f>[1]Industry!I$70</f>
        <v>6.0618770368868011</v>
      </c>
      <c r="N856" s="1">
        <f>[1]Industry!J$70</f>
        <v>6.1043677437635679</v>
      </c>
      <c r="O856" s="1">
        <f>[1]Industry!K$70</f>
        <v>6.1168055258573961</v>
      </c>
      <c r="P856" s="1">
        <f>[1]Industry!L$70</f>
        <v>6.1167354275537713</v>
      </c>
      <c r="Q856" s="1">
        <f>[1]Industry!M$70</f>
        <v>6.1168128420466967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0.84261542941328438</v>
      </c>
      <c r="G858" s="4">
        <f t="shared" ref="G858:K858" si="1032">IFERROR(G820/G765,"-")</f>
        <v>0.84306236513985355</v>
      </c>
      <c r="H858" s="4">
        <f t="shared" si="1032"/>
        <v>0.84373276872970671</v>
      </c>
      <c r="I858" s="4">
        <f t="shared" si="1032"/>
        <v>0.8448501080461307</v>
      </c>
      <c r="J858" s="4">
        <f t="shared" si="1032"/>
        <v>0.84596744736255347</v>
      </c>
      <c r="K858" s="4">
        <f t="shared" si="1032"/>
        <v>0.84708478667897735</v>
      </c>
      <c r="L858" s="4">
        <f t="shared" ref="L858:O858" si="1033">IFERROR(L820/L765,"-")</f>
        <v>0.84820212599540012</v>
      </c>
      <c r="M858" s="4">
        <f t="shared" si="1033"/>
        <v>0.84931946531182345</v>
      </c>
      <c r="N858" s="4">
        <f t="shared" si="1033"/>
        <v>0.84931946531182456</v>
      </c>
      <c r="O858" s="4">
        <f t="shared" si="1033"/>
        <v>0.84931946531182212</v>
      </c>
      <c r="P858" s="4">
        <f t="shared" ref="P858:Q860" si="1034">IFERROR(P820/P765,"-")</f>
        <v>0.84931946531182301</v>
      </c>
      <c r="Q858" s="4">
        <f t="shared" si="1034"/>
        <v>0.84931946531182334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3.0809801822513299</v>
      </c>
      <c r="G859" s="4">
        <f t="shared" si="1037"/>
        <v>3.1055374774069122</v>
      </c>
      <c r="H859" s="4">
        <f t="shared" si="1037"/>
        <v>3.1423734201402871</v>
      </c>
      <c r="I859" s="4">
        <f t="shared" si="1037"/>
        <v>3.2037666580292528</v>
      </c>
      <c r="J859" s="4">
        <f t="shared" si="1037"/>
        <v>3.2651598959182087</v>
      </c>
      <c r="K859" s="4">
        <f t="shared" si="1037"/>
        <v>3.3265531338071681</v>
      </c>
      <c r="L859" s="4">
        <f t="shared" ref="L859:O859" si="1038">IFERROR(L821/L766,"-")</f>
        <v>3.3879463716961316</v>
      </c>
      <c r="M859" s="4">
        <f t="shared" si="1038"/>
        <v>3.4493396095850906</v>
      </c>
      <c r="N859" s="4">
        <f t="shared" si="1038"/>
        <v>3.4493396095850875</v>
      </c>
      <c r="O859" s="4">
        <f t="shared" si="1038"/>
        <v>3.4493396095850888</v>
      </c>
      <c r="P859" s="4">
        <f t="shared" si="1034"/>
        <v>3.4493396095850968</v>
      </c>
      <c r="Q859" s="4">
        <f t="shared" si="1034"/>
        <v>3.4493396095850883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0.99999999555133856</v>
      </c>
      <c r="H860" s="4">
        <f t="shared" si="1039"/>
        <v>0.99999999547576746</v>
      </c>
      <c r="I860" s="4">
        <f t="shared" si="1039"/>
        <v>1.0000010769206555</v>
      </c>
      <c r="J860" s="4">
        <f t="shared" si="1039"/>
        <v>1.0000032801612648</v>
      </c>
      <c r="K860" s="4">
        <f t="shared" si="1039"/>
        <v>1.0000138552019182</v>
      </c>
      <c r="L860" s="4">
        <f t="shared" ref="L860:O860" si="1040">IFERROR(L822/L767,"-")</f>
        <v>0.96661466192678946</v>
      </c>
      <c r="M860" s="4">
        <f t="shared" si="1040"/>
        <v>0.96168299740747332</v>
      </c>
      <c r="N860" s="4">
        <f t="shared" si="1040"/>
        <v>0.96217046863981437</v>
      </c>
      <c r="O860" s="4">
        <f t="shared" si="1040"/>
        <v>0.96317308151857917</v>
      </c>
      <c r="P860" s="4">
        <f t="shared" si="1034"/>
        <v>0.96222873704009548</v>
      </c>
      <c r="Q860" s="4">
        <f t="shared" si="1034"/>
        <v>0.96231541562311718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0.7774621322436347</v>
      </c>
      <c r="G861" s="4">
        <f t="shared" ref="G861:K862" si="1041">IFERROR(G824/G769,"-")</f>
        <v>0.77871988564932315</v>
      </c>
      <c r="H861" s="4">
        <f t="shared" si="1041"/>
        <v>0.78060651575785656</v>
      </c>
      <c r="I861" s="4">
        <f t="shared" si="1041"/>
        <v>0.78375089927207631</v>
      </c>
      <c r="J861" s="4">
        <f t="shared" si="1041"/>
        <v>0.78689528278629739</v>
      </c>
      <c r="K861" s="4">
        <f t="shared" si="1041"/>
        <v>0.79003966630051969</v>
      </c>
      <c r="L861" s="4">
        <f t="shared" ref="L861:O861" si="1042">IFERROR(L824/L769,"-")</f>
        <v>0.79318404981473944</v>
      </c>
      <c r="M861" s="4">
        <f t="shared" si="1042"/>
        <v>0.79632843332896097</v>
      </c>
      <c r="N861" s="4">
        <f t="shared" si="1042"/>
        <v>0.79632843332896008</v>
      </c>
      <c r="O861" s="4">
        <f t="shared" si="1042"/>
        <v>0.79632843332896153</v>
      </c>
      <c r="P861" s="4">
        <f>IFERROR(P824/P769,"-")</f>
        <v>0.79632843332896031</v>
      </c>
      <c r="Q861" s="4">
        <f>IFERROR(Q824/Q769,"-")</f>
        <v>0.79632843332895997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0.67612499999999909</v>
      </c>
      <c r="G862" s="4">
        <f t="shared" si="1041"/>
        <v>0.67904999999999971</v>
      </c>
      <c r="H862" s="4">
        <f t="shared" si="1041"/>
        <v>0.68343750000000014</v>
      </c>
      <c r="I862" s="4">
        <f t="shared" si="1041"/>
        <v>0.69074999999999998</v>
      </c>
      <c r="J862" s="4">
        <f t="shared" si="1041"/>
        <v>0.69806250000000014</v>
      </c>
      <c r="K862" s="4">
        <f t="shared" si="1041"/>
        <v>0.70537499999999986</v>
      </c>
      <c r="L862" s="4">
        <f t="shared" ref="L862:O862" si="1043">IFERROR(L825/L770,"-")</f>
        <v>0.71268749999999903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0.8050275893078811</v>
      </c>
      <c r="G863" s="4">
        <f t="shared" ref="G863:K865" si="1044">IFERROR(G827/G779,"-")</f>
        <v>0.838040767854209</v>
      </c>
      <c r="H863" s="4">
        <f t="shared" si="1044"/>
        <v>0.83413527581028601</v>
      </c>
      <c r="I863" s="4">
        <f t="shared" si="1044"/>
        <v>0.81110954582734507</v>
      </c>
      <c r="J863" s="4">
        <f t="shared" si="1044"/>
        <v>0.83378465536310886</v>
      </c>
      <c r="K863" s="4">
        <f t="shared" si="1044"/>
        <v>0.75662542457443738</v>
      </c>
      <c r="L863" s="4">
        <f t="shared" ref="L863:O863" si="1045">IFERROR(L827/L779,"-")</f>
        <v>0.73519811347289421</v>
      </c>
      <c r="M863" s="4">
        <f t="shared" si="1045"/>
        <v>0.8281930747342745</v>
      </c>
      <c r="N863" s="4">
        <f t="shared" si="1045"/>
        <v>0.83294469468855803</v>
      </c>
      <c r="O863" s="4">
        <f t="shared" si="1045"/>
        <v>0.83667340685550728</v>
      </c>
      <c r="P863" s="4">
        <f t="shared" ref="P863:Q865" si="1046">IFERROR(P827/P779,"-")</f>
        <v>0.83380928716529645</v>
      </c>
      <c r="Q863" s="4">
        <f t="shared" si="1046"/>
        <v>0.83366442761351944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4.3993572280939842E-3</v>
      </c>
      <c r="I864" s="4">
        <f t="shared" si="1044"/>
        <v>5.0670155405073532E-2</v>
      </c>
      <c r="J864" s="4">
        <f t="shared" si="1044"/>
        <v>0.15106178741173854</v>
      </c>
      <c r="K864" s="4">
        <f t="shared" si="1044"/>
        <v>349.19560217679015</v>
      </c>
      <c r="L864" s="4">
        <f t="shared" ref="L864:O864" si="1047">IFERROR(L828/L780,"-")</f>
        <v>348.76657879776587</v>
      </c>
      <c r="M864" s="4">
        <f t="shared" si="1047"/>
        <v>15.746121176904772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0.70926014557001171</v>
      </c>
      <c r="G865" s="4">
        <f t="shared" si="1044"/>
        <v>0.22945742870099428</v>
      </c>
      <c r="H865" s="4">
        <f t="shared" si="1044"/>
        <v>0.50225753873648704</v>
      </c>
      <c r="I865" s="4">
        <f t="shared" si="1044"/>
        <v>0.70585371100644811</v>
      </c>
      <c r="J865" s="4">
        <f t="shared" si="1044"/>
        <v>0.709818285570603</v>
      </c>
      <c r="K865" s="4">
        <f t="shared" si="1044"/>
        <v>0.71043626782055147</v>
      </c>
      <c r="L865" s="4">
        <f t="shared" ref="L865:O865" si="1048">IFERROR(L829/L781,"-")</f>
        <v>0.71493280047325214</v>
      </c>
      <c r="M865" s="4">
        <f t="shared" si="1048"/>
        <v>0.71942958642416344</v>
      </c>
      <c r="N865" s="4">
        <f t="shared" si="1048"/>
        <v>0.72000000000000064</v>
      </c>
      <c r="O865" s="4">
        <f t="shared" si="1048"/>
        <v>0.72</v>
      </c>
      <c r="P865" s="4">
        <f t="shared" si="1046"/>
        <v>0.71999999999999953</v>
      </c>
      <c r="Q865" s="4">
        <f t="shared" si="1046"/>
        <v>0.72000000000000031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0.66500000000000026</v>
      </c>
      <c r="G866" s="4">
        <f t="shared" ref="G866:K866" si="1049">IFERROR(G831/G790,"-")</f>
        <v>0.66600000000000004</v>
      </c>
      <c r="H866" s="4">
        <f t="shared" si="1049"/>
        <v>0.66750000000000009</v>
      </c>
      <c r="I866" s="4">
        <f t="shared" si="1049"/>
        <v>0.67</v>
      </c>
      <c r="J866" s="4">
        <f t="shared" si="1049"/>
        <v>0.67250000000000032</v>
      </c>
      <c r="K866" s="4">
        <f t="shared" si="1049"/>
        <v>0.67500000000000049</v>
      </c>
      <c r="L866" s="4">
        <f t="shared" ref="L866:O866" si="1050">IFERROR(L831/L790,"-")</f>
        <v>0.67749999999999999</v>
      </c>
      <c r="M866" s="4">
        <f t="shared" si="1050"/>
        <v>0.68000000000000027</v>
      </c>
      <c r="N866" s="4">
        <f t="shared" si="1050"/>
        <v>0.68000000000000071</v>
      </c>
      <c r="O866" s="4">
        <f t="shared" si="1050"/>
        <v>0.68000000000000049</v>
      </c>
      <c r="P866" s="4">
        <f>IFERROR(P831/P790,"-")</f>
        <v>0.68000000000000038</v>
      </c>
      <c r="Q866" s="4">
        <f>IFERROR(Q831/Q790,"-")</f>
        <v>0.6799999999999996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1.2080372826797421</v>
      </c>
      <c r="G867" s="4">
        <f t="shared" ref="G867:K867" si="1051">IFERROR(G834/G793,"-")</f>
        <v>1.0107912378754782</v>
      </c>
      <c r="H867" s="4">
        <f t="shared" si="1051"/>
        <v>0.93873061307808281</v>
      </c>
      <c r="I867" s="4">
        <f t="shared" si="1051"/>
        <v>0.97596702846062788</v>
      </c>
      <c r="J867" s="4">
        <f t="shared" si="1051"/>
        <v>0.93876296877098597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0.94958941297076827</v>
      </c>
      <c r="O867" s="4">
        <f t="shared" si="1052"/>
        <v>0.94661951169328229</v>
      </c>
      <c r="P867" s="4">
        <f t="shared" ref="P867:Q876" si="1053">IFERROR(P834/P793,"-")</f>
        <v>0.94472779851053124</v>
      </c>
      <c r="Q867" s="4">
        <f t="shared" si="1053"/>
        <v>0.94403992594111252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1.2080372826797419</v>
      </c>
      <c r="G868" s="4">
        <f t="shared" si="1054"/>
        <v>1.0107912378754782</v>
      </c>
      <c r="H868" s="4">
        <f t="shared" si="1054"/>
        <v>0.93873061307808303</v>
      </c>
      <c r="I868" s="4">
        <f t="shared" si="1054"/>
        <v>0.97596702846062799</v>
      </c>
      <c r="J868" s="4">
        <f t="shared" si="1054"/>
        <v>0.93876296877098608</v>
      </c>
      <c r="K868" s="4">
        <f t="shared" si="1054"/>
        <v>0.94125602656067786</v>
      </c>
      <c r="L868" s="4">
        <f t="shared" ref="L868:O868" si="1055">IFERROR(L835/L794,"-")</f>
        <v>0.94652586246665038</v>
      </c>
      <c r="M868" s="4">
        <f t="shared" si="1055"/>
        <v>0.94899492276746178</v>
      </c>
      <c r="N868" s="4">
        <f t="shared" si="1055"/>
        <v>0.94958941297076849</v>
      </c>
      <c r="O868" s="4">
        <f t="shared" si="1055"/>
        <v>0.94661951169328229</v>
      </c>
      <c r="P868" s="4">
        <f t="shared" si="1053"/>
        <v>0.94472779851053124</v>
      </c>
      <c r="Q868" s="4">
        <f t="shared" si="1053"/>
        <v>0.94403992594111252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0.94125602656067775</v>
      </c>
      <c r="L869" s="4">
        <f t="shared" ref="L869:O869" si="1056">IFERROR(L836/L795,"-")</f>
        <v>0.94652586246665049</v>
      </c>
      <c r="M869" s="4">
        <f t="shared" si="1056"/>
        <v>0.94899492276746167</v>
      </c>
      <c r="N869" s="4">
        <f t="shared" si="1056"/>
        <v>0.94958941297076838</v>
      </c>
      <c r="O869" s="4">
        <f t="shared" si="1056"/>
        <v>0.94661951169328229</v>
      </c>
      <c r="P869" s="4">
        <f t="shared" si="1053"/>
        <v>0.94472779851053124</v>
      </c>
      <c r="Q869" s="4">
        <f t="shared" si="1053"/>
        <v>0.94403992594111252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0.97596702846062799</v>
      </c>
      <c r="J870" s="4">
        <f t="shared" si="1054"/>
        <v>0.93876296877098608</v>
      </c>
      <c r="K870" s="4">
        <f t="shared" si="1054"/>
        <v>0.94125602656067786</v>
      </c>
      <c r="L870" s="4">
        <f t="shared" ref="L870:O870" si="1057">IFERROR(L837/L796,"-")</f>
        <v>0.94652586246665049</v>
      </c>
      <c r="M870" s="4">
        <f t="shared" si="1057"/>
        <v>0.94899492276746178</v>
      </c>
      <c r="N870" s="4">
        <f t="shared" si="1057"/>
        <v>0.94958941297076838</v>
      </c>
      <c r="O870" s="4">
        <f t="shared" si="1057"/>
        <v>0.94661951169328218</v>
      </c>
      <c r="P870" s="4">
        <f t="shared" si="1053"/>
        <v>0.94472779851053112</v>
      </c>
      <c r="Q870" s="4">
        <f t="shared" si="1053"/>
        <v>0.94403992594111252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1.2080372826797419</v>
      </c>
      <c r="G871" s="4">
        <f t="shared" si="1054"/>
        <v>1.0107912378754782</v>
      </c>
      <c r="H871" s="4">
        <f t="shared" si="1054"/>
        <v>0.93873061307808292</v>
      </c>
      <c r="I871" s="4">
        <f t="shared" si="1054"/>
        <v>0.97596702846062788</v>
      </c>
      <c r="J871" s="4">
        <f t="shared" si="1054"/>
        <v>0.93876296877098608</v>
      </c>
      <c r="K871" s="4">
        <f t="shared" si="1054"/>
        <v>0.94125602656067786</v>
      </c>
      <c r="L871" s="4">
        <f t="shared" ref="L871:O871" si="1058">IFERROR(L838/L797,"-")</f>
        <v>0.94652586246665049</v>
      </c>
      <c r="M871" s="4">
        <f t="shared" si="1058"/>
        <v>0.94899492276746178</v>
      </c>
      <c r="N871" s="4">
        <f t="shared" si="1058"/>
        <v>0.94958941297076827</v>
      </c>
      <c r="O871" s="4">
        <f t="shared" si="1058"/>
        <v>0.94661951169328229</v>
      </c>
      <c r="P871" s="4">
        <f t="shared" si="1053"/>
        <v>0.94472779851053124</v>
      </c>
      <c r="Q871" s="4">
        <f t="shared" si="1053"/>
        <v>0.94403992594111252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0.94125602656067786</v>
      </c>
      <c r="L872" s="4">
        <f t="shared" ref="L872:O872" si="1059">IFERROR(L839/L798,"-")</f>
        <v>0.94652586246665049</v>
      </c>
      <c r="M872" s="4">
        <f t="shared" si="1059"/>
        <v>0.94899492276746178</v>
      </c>
      <c r="N872" s="4">
        <f t="shared" si="1059"/>
        <v>0.94958941297076827</v>
      </c>
      <c r="O872" s="4">
        <f t="shared" si="1059"/>
        <v>0.94661951169328218</v>
      </c>
      <c r="P872" s="4">
        <f t="shared" si="1053"/>
        <v>0.94472779851053112</v>
      </c>
      <c r="Q872" s="4">
        <f t="shared" si="1053"/>
        <v>0.94403992594111263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1.2080372826797421</v>
      </c>
      <c r="G873" s="4">
        <f t="shared" si="1054"/>
        <v>1.0107912378754782</v>
      </c>
      <c r="H873" s="4">
        <f t="shared" si="1054"/>
        <v>0.93873061307808292</v>
      </c>
      <c r="I873" s="4">
        <f t="shared" si="1054"/>
        <v>0.97596702846062788</v>
      </c>
      <c r="J873" s="4">
        <f t="shared" si="1054"/>
        <v>0.93876296877098608</v>
      </c>
      <c r="K873" s="4">
        <f t="shared" si="1054"/>
        <v>0.94125602656067786</v>
      </c>
      <c r="L873" s="4">
        <f t="shared" ref="L873:O873" si="1060">IFERROR(L840/L799,"-")</f>
        <v>0.94652586246665038</v>
      </c>
      <c r="M873" s="4">
        <f t="shared" si="1060"/>
        <v>0.94899492276746178</v>
      </c>
      <c r="N873" s="4">
        <f t="shared" si="1060"/>
        <v>0.94958941297076838</v>
      </c>
      <c r="O873" s="4">
        <f t="shared" si="1060"/>
        <v>0.94661951169328218</v>
      </c>
      <c r="P873" s="4">
        <f t="shared" si="1053"/>
        <v>0.94472779851053124</v>
      </c>
      <c r="Q873" s="4">
        <f t="shared" si="1053"/>
        <v>0.94403992594111252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0.94125602656067775</v>
      </c>
      <c r="L874" s="4">
        <f t="shared" ref="L874:O874" si="1061">IFERROR(L841/L800,"-")</f>
        <v>0.94652586246665038</v>
      </c>
      <c r="M874" s="4">
        <f t="shared" si="1061"/>
        <v>0.94899492276746189</v>
      </c>
      <c r="N874" s="4">
        <f t="shared" si="1061"/>
        <v>0.94958941297076827</v>
      </c>
      <c r="O874" s="4">
        <f t="shared" si="1061"/>
        <v>0.94661951169328229</v>
      </c>
      <c r="P874" s="4">
        <f t="shared" si="1053"/>
        <v>0.94472779851053124</v>
      </c>
      <c r="Q874" s="4">
        <f t="shared" si="1053"/>
        <v>0.94403992594111252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0.97596702846062799</v>
      </c>
      <c r="J875" s="4">
        <f t="shared" si="1054"/>
        <v>0.93876296877098619</v>
      </c>
      <c r="K875" s="4">
        <f t="shared" si="1054"/>
        <v>0.94125602656067786</v>
      </c>
      <c r="L875" s="4">
        <f t="shared" ref="L875:O875" si="1062">IFERROR(L842/L801,"-")</f>
        <v>0.94652586246665049</v>
      </c>
      <c r="M875" s="4">
        <f t="shared" si="1062"/>
        <v>0.94899492276746178</v>
      </c>
      <c r="N875" s="4">
        <f t="shared" si="1062"/>
        <v>0.94958941297076838</v>
      </c>
      <c r="O875" s="4">
        <f t="shared" si="1062"/>
        <v>0.9466195116932824</v>
      </c>
      <c r="P875" s="4">
        <f t="shared" si="1053"/>
        <v>0.94472779851053112</v>
      </c>
      <c r="Q875" s="4">
        <f t="shared" si="1053"/>
        <v>0.94403992594111263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0.9244762623657502</v>
      </c>
      <c r="G876" s="4">
        <f t="shared" si="1054"/>
        <v>0.92645636412827237</v>
      </c>
      <c r="H876" s="4">
        <f t="shared" si="1054"/>
        <v>0.92942651677205412</v>
      </c>
      <c r="I876" s="4">
        <f t="shared" si="1054"/>
        <v>0.93437677117835782</v>
      </c>
      <c r="J876" s="4">
        <f t="shared" si="1054"/>
        <v>0.93932702558466163</v>
      </c>
      <c r="K876" s="4">
        <f>IFERROR(K843/K802,"-")</f>
        <v>0.94427727999096689</v>
      </c>
      <c r="L876" s="4">
        <f t="shared" ref="L876:O876" si="1063">IFERROR(L843/L802,"-")</f>
        <v>0.94713863999548209</v>
      </c>
      <c r="M876" s="4">
        <f t="shared" si="1063"/>
        <v>0.95000000000000007</v>
      </c>
      <c r="N876" s="4">
        <f t="shared" si="1063"/>
        <v>0.95000000000000051</v>
      </c>
      <c r="O876" s="4">
        <f t="shared" si="1063"/>
        <v>0.95000000000000118</v>
      </c>
      <c r="P876" s="4">
        <f t="shared" si="1053"/>
        <v>0.95</v>
      </c>
      <c r="Q876" s="4">
        <f t="shared" si="1053"/>
        <v>0.94999999999999907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0.58999999999999964</v>
      </c>
      <c r="G877" s="4">
        <f t="shared" ref="G877:K877" si="1064">IFERROR(G845/G804,"-")</f>
        <v>0.59066666666666712</v>
      </c>
      <c r="H877" s="4">
        <f t="shared" si="1064"/>
        <v>0.59166666666666645</v>
      </c>
      <c r="I877" s="4">
        <f t="shared" si="1064"/>
        <v>0.59333333333333271</v>
      </c>
      <c r="J877" s="4">
        <f t="shared" si="1064"/>
        <v>0.5950000000000002</v>
      </c>
      <c r="K877" s="4">
        <f t="shared" si="1064"/>
        <v>0.59666666666666757</v>
      </c>
      <c r="L877" s="4">
        <f t="shared" ref="L877:O877" si="1065">IFERROR(L845/L804,"-")</f>
        <v>0.59833333333333449</v>
      </c>
      <c r="M877" s="4">
        <f t="shared" si="1065"/>
        <v>0.6000000000000002</v>
      </c>
      <c r="N877" s="4">
        <f t="shared" si="1065"/>
        <v>0.60000000000000009</v>
      </c>
      <c r="O877" s="4">
        <f t="shared" si="1065"/>
        <v>0.60000000000000009</v>
      </c>
      <c r="P877" s="4">
        <f>IFERROR(P845/P804,"-")</f>
        <v>0.60000000000000098</v>
      </c>
      <c r="Q877" s="4">
        <f>IFERROR(Q845/Q804,"-")</f>
        <v>0.60000000000000009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0.73749999999999993</v>
      </c>
      <c r="G878" s="4">
        <f t="shared" ref="G878:K878" si="1066">IFERROR(G847/G806,"-")</f>
        <v>0.73833333333333351</v>
      </c>
      <c r="H878" s="4">
        <f t="shared" si="1066"/>
        <v>0.73958333333333293</v>
      </c>
      <c r="I878" s="4">
        <f t="shared" si="1066"/>
        <v>0.74166666666666603</v>
      </c>
      <c r="J878" s="4">
        <f t="shared" si="1066"/>
        <v>0.74375000000000047</v>
      </c>
      <c r="K878" s="4">
        <f t="shared" si="1066"/>
        <v>0.74583333333333313</v>
      </c>
      <c r="L878" s="4">
        <f t="shared" ref="L878:O878" si="1067">IFERROR(L847/L806,"-")</f>
        <v>0.74791666666666667</v>
      </c>
      <c r="M878" s="4">
        <f t="shared" si="1067"/>
        <v>0.75000000000000044</v>
      </c>
      <c r="N878" s="4">
        <f t="shared" si="1067"/>
        <v>0.75000000000000067</v>
      </c>
      <c r="O878" s="4">
        <f t="shared" si="1067"/>
        <v>0.75</v>
      </c>
      <c r="P878" s="4">
        <f>IFERROR(P847/P806,"-")</f>
        <v>0.75</v>
      </c>
      <c r="Q878" s="4">
        <f>IFERROR(Q847/Q806,"-")</f>
        <v>0.75000000000000022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0.52800000000000025</v>
      </c>
      <c r="G879" s="4">
        <f t="shared" ref="G879:K879" si="1068">IFERROR(G849/G808,"-")</f>
        <v>0.52799999999999969</v>
      </c>
      <c r="H879" s="4">
        <f t="shared" si="1068"/>
        <v>0.52799999999999947</v>
      </c>
      <c r="I879" s="4">
        <f t="shared" si="1068"/>
        <v>0.52800000000000036</v>
      </c>
      <c r="J879" s="4">
        <f t="shared" si="1068"/>
        <v>0.52799999999999991</v>
      </c>
      <c r="K879" s="4">
        <f t="shared" si="1068"/>
        <v>0.52799999999999947</v>
      </c>
      <c r="L879" s="4">
        <f t="shared" ref="L879:O879" si="1069">IFERROR(L849/L808,"-")</f>
        <v>0.53599999999999981</v>
      </c>
      <c r="M879" s="4">
        <f t="shared" si="1069"/>
        <v>0.54399999999999993</v>
      </c>
      <c r="N879" s="4">
        <f t="shared" si="1069"/>
        <v>0.54399999999999982</v>
      </c>
      <c r="O879" s="4">
        <f t="shared" si="1069"/>
        <v>0.54400000000000004</v>
      </c>
      <c r="P879" s="4">
        <f>IFERROR(P849/P808,"-")</f>
        <v>0.54400000000000082</v>
      </c>
      <c r="Q879" s="4">
        <f>IFERROR(Q849/Q808,"-")</f>
        <v>0.54399999999999926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0.33615462788221145</v>
      </c>
      <c r="J881" s="4">
        <f t="shared" si="1072"/>
        <v>0.77269630616011098</v>
      </c>
      <c r="K881" s="4">
        <f t="shared" si="1072"/>
        <v>0.77547161586588798</v>
      </c>
      <c r="L881" s="4">
        <f t="shared" ref="L881:O881" si="1073">IFERROR(L853/L814,"-")</f>
        <v>0.78457422434205082</v>
      </c>
      <c r="M881" s="4">
        <f t="shared" si="1073"/>
        <v>0.80682342225337256</v>
      </c>
      <c r="N881" s="4">
        <f t="shared" si="1073"/>
        <v>0.80997519220657155</v>
      </c>
      <c r="O881" s="4">
        <f t="shared" si="1073"/>
        <v>0.81050335273320295</v>
      </c>
      <c r="P881" s="4">
        <f>IFERROR(P853/P814,"-")</f>
        <v>0.8117858579418149</v>
      </c>
      <c r="Q881" s="4">
        <f>IFERROR(Q853/Q814,"-")</f>
        <v>0.81214333550536222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140.10106507065444</v>
      </c>
      <c r="G882" s="17">
        <f t="shared" si="1074"/>
        <v>139.77973877848271</v>
      </c>
      <c r="H882" s="17">
        <f t="shared" si="1074"/>
        <v>142.92658027891665</v>
      </c>
      <c r="I882" s="17">
        <f t="shared" si="1074"/>
        <v>133.28469756364211</v>
      </c>
      <c r="J882" s="17">
        <f t="shared" si="1074"/>
        <v>130.93337688923842</v>
      </c>
      <c r="K882" s="17">
        <f t="shared" si="1074"/>
        <v>129.22658685309131</v>
      </c>
      <c r="L882" s="17">
        <f t="shared" ref="L882:O882" si="1075">L883+L887+L894+L905+L913+L915+L917+L919+L923</f>
        <v>125.17766687897536</v>
      </c>
      <c r="M882" s="17">
        <f t="shared" si="1075"/>
        <v>117.39383954938424</v>
      </c>
      <c r="N882" s="17">
        <f t="shared" si="1075"/>
        <v>116.83848669195002</v>
      </c>
      <c r="O882" s="17">
        <f t="shared" si="1075"/>
        <v>118.01649441754371</v>
      </c>
      <c r="P882" s="17">
        <f>P883+P887+P894+P905+P913+P915+P917+P919+P923</f>
        <v>118.90677314652103</v>
      </c>
      <c r="Q882" s="17">
        <f>Q883+Q887+Q894+Q905+Q913+Q915+Q917+Q919+Q923</f>
        <v>119.76344460724448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60.950002727342962</v>
      </c>
      <c r="G883" s="1">
        <f>[1]Services!C$11</f>
        <v>60.439532472972083</v>
      </c>
      <c r="H883" s="1">
        <f>[1]Services!D$11</f>
        <v>65.489774321157881</v>
      </c>
      <c r="I883" s="1">
        <f>[1]Services!E$11</f>
        <v>65.545445881791224</v>
      </c>
      <c r="J883" s="1">
        <f>[1]Services!F$11</f>
        <v>65.411947064625878</v>
      </c>
      <c r="K883" s="1">
        <f>[1]Services!G$11</f>
        <v>65.589106982936187</v>
      </c>
      <c r="L883" s="1">
        <f>[1]Services!H$11</f>
        <v>64.858418180289476</v>
      </c>
      <c r="M883" s="1">
        <f>[1]Services!I$11</f>
        <v>66.935955973126866</v>
      </c>
      <c r="N883" s="1">
        <f>[1]Services!J$11</f>
        <v>67.958502808485306</v>
      </c>
      <c r="O883" s="1">
        <f>[1]Services!K$11</f>
        <v>68.825068812836307</v>
      </c>
      <c r="P883" s="1">
        <f>[1]Services!L$11</f>
        <v>68.587405201012473</v>
      </c>
      <c r="Q883" s="1">
        <f>[1]Services!M$11</f>
        <v>69.362133353391314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2.6236007772806684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0.31243740051029956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2.4886643656410619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1.9457169762128645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1.6333135245421047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1.3693523931488885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1.0776417826675231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1.8252944417471599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1.800215828776291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1.8118617971737077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0.76413520938016821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0.76443826886203436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1.3316273751498493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1.4252004641363716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1.4628273972108756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1.5295362581894367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1.4858358964573941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1.5613364156451437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1.6448345734449987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3.4971960519134342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3.4971964919130074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3.4971970468789242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3.4971973568813874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3.4972052182744489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58.701894608325411</v>
      </c>
      <c r="H886" s="1">
        <f>[1]Services!D$11-[1]Services!D$28</f>
        <v>61.538282558305944</v>
      </c>
      <c r="I886" s="1">
        <f>[1]Services!E$11-[1]Services!E$28</f>
        <v>62.070192647388922</v>
      </c>
      <c r="J886" s="1">
        <f>[1]Services!F$11-[1]Services!F$28</f>
        <v>62.292797643626379</v>
      </c>
      <c r="K886" s="1">
        <f>[1]Services!G$11-[1]Services!G$28</f>
        <v>62.658418174142156</v>
      </c>
      <c r="L886" s="1">
        <f>[1]Services!H$11-[1]Services!H$28</f>
        <v>62.135941824176953</v>
      </c>
      <c r="M886" s="1">
        <f>[1]Services!I$11-[1]Services!I$28</f>
        <v>61.613465479466271</v>
      </c>
      <c r="N886" s="1">
        <f>[1]Services!J$11-[1]Services!J$28</f>
        <v>62.66109048779601</v>
      </c>
      <c r="O886" s="1">
        <f>[1]Services!K$11-[1]Services!K$28</f>
        <v>63.516009968783678</v>
      </c>
      <c r="P886" s="1">
        <f>[1]Services!L$11-[1]Services!L$28</f>
        <v>64.326072634750915</v>
      </c>
      <c r="Q886" s="1">
        <f>[1]Services!M$11-[1]Services!M$28</f>
        <v>65.100489866254833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30.256634229252082</v>
      </c>
      <c r="G887" s="1">
        <f t="shared" ref="G887:O887" si="1078">G888</f>
        <v>26.809723560072435</v>
      </c>
      <c r="H887" s="1">
        <f t="shared" si="1078"/>
        <v>25.639539518127194</v>
      </c>
      <c r="I887" s="1">
        <f t="shared" si="1078"/>
        <v>18.706389060250608</v>
      </c>
      <c r="J887" s="1">
        <f t="shared" si="1078"/>
        <v>14.735116204097082</v>
      </c>
      <c r="K887" s="1">
        <f t="shared" si="1078"/>
        <v>10.304940213950793</v>
      </c>
      <c r="L887" s="1">
        <f t="shared" si="1078"/>
        <v>4.6786809117752464</v>
      </c>
      <c r="M887" s="1">
        <f t="shared" si="1078"/>
        <v>0.93940888287694657</v>
      </c>
      <c r="N887" s="1">
        <f t="shared" si="1078"/>
        <v>0.92650410322585708</v>
      </c>
      <c r="O887" s="1">
        <f t="shared" si="1078"/>
        <v>0.93247821902979755</v>
      </c>
      <c r="P887" s="1">
        <f>P888</f>
        <v>0.93274063402891449</v>
      </c>
      <c r="Q887" s="1">
        <f>Q888</f>
        <v>0.93310761634011075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30.256634229252082</v>
      </c>
      <c r="G888" s="1">
        <f t="shared" ref="G888:K888" si="1079">SUM(G891,G893)</f>
        <v>26.809723560072435</v>
      </c>
      <c r="H888" s="1">
        <f t="shared" si="1079"/>
        <v>25.639539518127194</v>
      </c>
      <c r="I888" s="1">
        <f t="shared" si="1079"/>
        <v>18.706389060250608</v>
      </c>
      <c r="J888" s="1">
        <f t="shared" si="1079"/>
        <v>14.735116204097082</v>
      </c>
      <c r="K888" s="1">
        <f t="shared" si="1079"/>
        <v>10.304940213950793</v>
      </c>
      <c r="L888" s="1">
        <f t="shared" ref="L888:O888" si="1080">SUM(L891,L893)</f>
        <v>4.6786809117752464</v>
      </c>
      <c r="M888" s="1">
        <f t="shared" si="1080"/>
        <v>0.93940888287694657</v>
      </c>
      <c r="N888" s="1">
        <f t="shared" si="1080"/>
        <v>0.92650410322585708</v>
      </c>
      <c r="O888" s="1">
        <f t="shared" si="1080"/>
        <v>0.93247821902979755</v>
      </c>
      <c r="P888" s="1">
        <f>SUM(P891,P893)</f>
        <v>0.93274063402891449</v>
      </c>
      <c r="Q888" s="1">
        <f>SUM(Q891,Q893)</f>
        <v>0.93310761634011075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30.256634229252082</v>
      </c>
      <c r="G889" s="1">
        <f t="shared" ref="G889:O889" si="1081">G890</f>
        <v>26.809723560072435</v>
      </c>
      <c r="H889" s="1">
        <f t="shared" si="1081"/>
        <v>25.639504385415183</v>
      </c>
      <c r="I889" s="1">
        <f t="shared" si="1081"/>
        <v>18.706116398556752</v>
      </c>
      <c r="J889" s="1">
        <f t="shared" si="1081"/>
        <v>14.734694388344568</v>
      </c>
      <c r="K889" s="1">
        <f t="shared" si="1081"/>
        <v>10.304785968291137</v>
      </c>
      <c r="L889" s="1">
        <f t="shared" si="1081"/>
        <v>4.6783885965087428</v>
      </c>
      <c r="M889" s="1">
        <f t="shared" si="1081"/>
        <v>0</v>
      </c>
      <c r="N889" s="1">
        <f t="shared" si="1081"/>
        <v>1.8546643616157738E-4</v>
      </c>
      <c r="O889" s="1">
        <f t="shared" si="1081"/>
        <v>2.0026435126177712E-4</v>
      </c>
      <c r="P889" s="1">
        <f>P890</f>
        <v>1.7653856503620815E-4</v>
      </c>
      <c r="Q889" s="1">
        <f>Q890</f>
        <v>3.3642184826833507E-4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30.256634229252082</v>
      </c>
      <c r="G890" s="1">
        <f>[1]Services!C$12</f>
        <v>26.809723560072435</v>
      </c>
      <c r="H890" s="1">
        <f>[1]Services!D$12</f>
        <v>25.639504385415183</v>
      </c>
      <c r="I890" s="1">
        <f>[1]Services!E$12</f>
        <v>18.706116398556752</v>
      </c>
      <c r="J890" s="1">
        <f>[1]Services!F$12</f>
        <v>14.734694388344568</v>
      </c>
      <c r="K890" s="1">
        <f>[1]Services!G$12</f>
        <v>10.304785968291137</v>
      </c>
      <c r="L890" s="1">
        <f>[1]Services!H$12</f>
        <v>4.6783885965087428</v>
      </c>
      <c r="M890" s="1">
        <f>[1]Services!I$12</f>
        <v>0</v>
      </c>
      <c r="N890" s="1">
        <f>[1]Services!J$12</f>
        <v>1.8546643616157738E-4</v>
      </c>
      <c r="O890" s="1">
        <f>[1]Services!K$12</f>
        <v>2.0026435126177712E-4</v>
      </c>
      <c r="P890" s="1">
        <f>[1]Services!L$12</f>
        <v>1.7653856503620815E-4</v>
      </c>
      <c r="Q890" s="1">
        <f>[1]Services!M$12</f>
        <v>3.3642184826833507E-4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30.256634229252082</v>
      </c>
      <c r="G891" s="1">
        <f t="shared" ref="G891:K891" si="1082">G890</f>
        <v>26.809723560072435</v>
      </c>
      <c r="H891" s="1">
        <f t="shared" si="1082"/>
        <v>25.639504385415183</v>
      </c>
      <c r="I891" s="1">
        <f t="shared" si="1082"/>
        <v>18.706116398556752</v>
      </c>
      <c r="J891" s="1">
        <f t="shared" si="1082"/>
        <v>14.734694388344568</v>
      </c>
      <c r="K891" s="1">
        <f t="shared" si="1082"/>
        <v>10.304785968291137</v>
      </c>
      <c r="L891" s="1">
        <f t="shared" ref="L891:O891" si="1083">L890</f>
        <v>4.6783885965087428</v>
      </c>
      <c r="M891" s="1">
        <f t="shared" si="1083"/>
        <v>0</v>
      </c>
      <c r="N891" s="1">
        <f t="shared" si="1083"/>
        <v>1.8546643616157738E-4</v>
      </c>
      <c r="O891" s="1">
        <f t="shared" si="1083"/>
        <v>2.0026435126177712E-4</v>
      </c>
      <c r="P891" s="1">
        <f>P890</f>
        <v>1.7653856503620815E-4</v>
      </c>
      <c r="Q891" s="1">
        <f>Q890</f>
        <v>3.3642184826833507E-4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3.5132712009715267E-5</v>
      </c>
      <c r="I892">
        <f t="shared" si="1084"/>
        <v>2.7266169385773423E-4</v>
      </c>
      <c r="J892">
        <f t="shared" si="1084"/>
        <v>4.2181575251305076E-4</v>
      </c>
      <c r="K892">
        <f t="shared" si="1084"/>
        <v>1.5424565965635974E-4</v>
      </c>
      <c r="L892">
        <f t="shared" si="1084"/>
        <v>2.9231526650311777E-4</v>
      </c>
      <c r="M892">
        <f t="shared" si="1084"/>
        <v>0.93940888287694657</v>
      </c>
      <c r="N892">
        <f t="shared" si="1084"/>
        <v>0.9263186367896955</v>
      </c>
      <c r="O892">
        <f t="shared" si="1084"/>
        <v>0.9322779546785358</v>
      </c>
      <c r="P892">
        <f>P893</f>
        <v>0.93256409546387831</v>
      </c>
      <c r="Q892">
        <f>Q893</f>
        <v>0.93277119449184243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3.5132712009715267E-5</v>
      </c>
      <c r="I893">
        <f>[1]Services!E$13</f>
        <v>2.7266169385773423E-4</v>
      </c>
      <c r="J893">
        <f>[1]Services!F$13</f>
        <v>4.2181575251305076E-4</v>
      </c>
      <c r="K893">
        <f>[1]Services!G$13</f>
        <v>1.5424565965635974E-4</v>
      </c>
      <c r="L893">
        <f>[1]Services!H$13</f>
        <v>2.9231526650311777E-4</v>
      </c>
      <c r="M893">
        <f>[1]Services!I$13</f>
        <v>0.93940888287694657</v>
      </c>
      <c r="N893">
        <f>[1]Services!J$13</f>
        <v>0.9263186367896955</v>
      </c>
      <c r="O893">
        <f>[1]Services!K$13</f>
        <v>0.9322779546785358</v>
      </c>
      <c r="P893">
        <f>[1]Services!L$13</f>
        <v>0.93256409546387831</v>
      </c>
      <c r="Q893">
        <f>[1]Services!M$13</f>
        <v>0.93277119449184243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26.950965306236057</v>
      </c>
      <c r="G894" s="1">
        <f t="shared" ref="G894:K894" si="1085">SUM(G895:G897)</f>
        <v>28.287004522787647</v>
      </c>
      <c r="H894" s="1">
        <f t="shared" si="1085"/>
        <v>27.518402666959094</v>
      </c>
      <c r="I894" s="1">
        <f t="shared" si="1085"/>
        <v>25.751850501567731</v>
      </c>
      <c r="J894" s="1">
        <f t="shared" si="1085"/>
        <v>26.270964485439563</v>
      </c>
      <c r="K894" s="1">
        <f t="shared" si="1085"/>
        <v>27.247178028348468</v>
      </c>
      <c r="L894" s="1">
        <f t="shared" ref="L894:O894" si="1086">SUM(L895:L897)</f>
        <v>29.071156425785691</v>
      </c>
      <c r="M894" s="1">
        <f t="shared" si="1086"/>
        <v>17.330773962896068</v>
      </c>
      <c r="N894" s="1">
        <f t="shared" si="1086"/>
        <v>18.144400780349358</v>
      </c>
      <c r="O894" s="1">
        <f t="shared" si="1086"/>
        <v>18.505955921889154</v>
      </c>
      <c r="P894" s="1">
        <f>SUM(P895:P897)</f>
        <v>21.225020881687591</v>
      </c>
      <c r="Q894" s="1">
        <f>SUM(Q895:Q897)</f>
        <v>21.64952360511764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25.548687564097186</v>
      </c>
      <c r="G895" s="1">
        <f>SUM([1]Services!C$14:C$15)</f>
        <v>26.749780907348086</v>
      </c>
      <c r="H895" s="1">
        <f>SUM([1]Services!D$14:D$15)</f>
        <v>25.962060542585839</v>
      </c>
      <c r="I895" s="1">
        <f>SUM([1]Services!E$14:E$15)</f>
        <v>24.265801481317247</v>
      </c>
      <c r="J895" s="1">
        <f>SUM([1]Services!F$14:F$15)</f>
        <v>24.442473812263636</v>
      </c>
      <c r="K895" s="1">
        <f>SUM([1]Services!G$14:G$15)</f>
        <v>25.003949119712253</v>
      </c>
      <c r="L895" s="1">
        <f>SUM([1]Services!H$14:H$15)</f>
        <v>23.418138576241834</v>
      </c>
      <c r="M895" s="1">
        <f>SUM([1]Services!I$14:I$15)</f>
        <v>9.5096705104279948</v>
      </c>
      <c r="N895" s="1">
        <f>SUM([1]Services!J$14:J$15)</f>
        <v>5.763512873336035</v>
      </c>
      <c r="O895" s="1">
        <f>SUM([1]Services!K$14:K$15)</f>
        <v>3.9372364708035654</v>
      </c>
      <c r="P895" s="1">
        <f>SUM([1]Services!L$14:L$15)</f>
        <v>3.28218631128972</v>
      </c>
      <c r="Q895" s="1">
        <f>SUM([1]Services!M$14:M$15)</f>
        <v>2.5026343094587062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6.2999385074236482E-4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6.4966413168304467E-4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0.19206453374242505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0.19260782771886625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0.18806746719210751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4.4675931094827811E-3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0.45527318483502349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0.94092289072181667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1.4641010416749249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2.0277069869695383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1.4022777421388699</v>
      </c>
      <c r="G897" s="1">
        <f>[1]Services!C$16</f>
        <v>1.5372236154395627</v>
      </c>
      <c r="H897" s="1">
        <f>[1]Services!D$16</f>
        <v>1.5557121305225117</v>
      </c>
      <c r="I897" s="1">
        <f>[1]Services!E$16</f>
        <v>1.4853993561188021</v>
      </c>
      <c r="J897" s="1">
        <f>[1]Services!F$16</f>
        <v>1.6364261394335022</v>
      </c>
      <c r="K897" s="1">
        <f>[1]Services!G$16</f>
        <v>2.0506210809173493</v>
      </c>
      <c r="L897" s="1">
        <f>[1]Services!H$16</f>
        <v>5.4649503823517485</v>
      </c>
      <c r="M897" s="1">
        <f>[1]Services!I$16</f>
        <v>7.8166358593585894</v>
      </c>
      <c r="N897" s="1">
        <f>[1]Services!J$16</f>
        <v>11.925614722178299</v>
      </c>
      <c r="O897" s="1">
        <f>[1]Services!K$16</f>
        <v>13.627796560363773</v>
      </c>
      <c r="P897" s="1">
        <f>[1]Services!L$16</f>
        <v>16.478733528722948</v>
      </c>
      <c r="Q897" s="1">
        <f>[1]Services!M$16</f>
        <v>17.119182308689396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25.261785655403521</v>
      </c>
      <c r="G898" s="1">
        <f>[1]Services!C$14</f>
        <v>23.36747604477393</v>
      </c>
      <c r="H898" s="1">
        <f>[1]Services!D$14</f>
        <v>25.955022360118488</v>
      </c>
      <c r="I898" s="1">
        <f>[1]Services!E$14</f>
        <v>24.265683261000074</v>
      </c>
      <c r="J898" s="1">
        <f>[1]Services!F$14</f>
        <v>24.442334588415118</v>
      </c>
      <c r="K898" s="1">
        <f>[1]Services!G$14</f>
        <v>24.996467184473783</v>
      </c>
      <c r="L898" s="1">
        <f>[1]Services!H$14</f>
        <v>23.409855122854214</v>
      </c>
      <c r="M898" s="1">
        <f>[1]Services!I$14</f>
        <v>7.6800942227662388</v>
      </c>
      <c r="N898" s="1">
        <f>[1]Services!J$14</f>
        <v>3.8723634054703342</v>
      </c>
      <c r="O898" s="1">
        <f>[1]Services!K$14</f>
        <v>2.0331971851343114</v>
      </c>
      <c r="P898" s="1">
        <f>[1]Services!L$14</f>
        <v>1.3271899518895609</v>
      </c>
      <c r="Q898" s="1">
        <f>[1]Services!M$14</f>
        <v>0.52358840097885073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25.261785655403521</v>
      </c>
      <c r="G899" s="1">
        <f>[1]Services!C$14*IFERROR(G895/SUM(G895:G896),0)</f>
        <v>23.36747604477393</v>
      </c>
      <c r="H899" s="1">
        <f>[1]Services!D$14*IFERROR(H895/SUM(H895:H896),0)</f>
        <v>25.954392552338749</v>
      </c>
      <c r="I899" s="1">
        <f>[1]Services!E$14*IFERROR(I895/SUM(I895:I896),0)</f>
        <v>24.26503361742628</v>
      </c>
      <c r="J899" s="1">
        <f>[1]Services!F$14*IFERROR(J895/SUM(J895:J896),0)</f>
        <v>24.251768581844861</v>
      </c>
      <c r="K899" s="1">
        <f>[1]Services!G$14*IFERROR(K895/SUM(K895:K896),0)</f>
        <v>24.805388885359655</v>
      </c>
      <c r="L899" s="1">
        <f>[1]Services!H$14*IFERROR(L895/SUM(L895:L896),0)</f>
        <v>23.223351957026175</v>
      </c>
      <c r="M899" s="1">
        <f>[1]Services!I$14*IFERROR(M895/SUM(M895:M896),0)</f>
        <v>7.6764878492139088</v>
      </c>
      <c r="N899" s="1">
        <f>[1]Services!J$14*IFERROR(N895/SUM(N895:N896),0)</f>
        <v>3.588870260030697</v>
      </c>
      <c r="O899" s="1">
        <f>[1]Services!K$14*IFERROR(O895/SUM(O895:O896),0)</f>
        <v>1.641024311912346</v>
      </c>
      <c r="P899" s="1">
        <f>[1]Services!L$14*IFERROR(P895/SUM(P895:P896),0)</f>
        <v>0.91778781363759276</v>
      </c>
      <c r="Q899" s="1">
        <f>[1]Services!M$14*IFERROR(Q895/SUM(Q895:Q896),0)</f>
        <v>0.28923875941916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6.2980777973820068E-4</v>
      </c>
      <c r="I900" s="1">
        <f t="shared" si="1090"/>
        <v>6.4964357379437843E-4</v>
      </c>
      <c r="J900" s="1">
        <f t="shared" si="1090"/>
        <v>0.19056600657025768</v>
      </c>
      <c r="K900" s="1">
        <f t="shared" si="1090"/>
        <v>0.19107829911412821</v>
      </c>
      <c r="L900" s="1">
        <f t="shared" ref="L900:O900" si="1091">L898-L899</f>
        <v>0.18650316582803939</v>
      </c>
      <c r="M900" s="1">
        <f t="shared" si="1091"/>
        <v>3.6063735523299556E-3</v>
      </c>
      <c r="N900" s="1">
        <f t="shared" si="1091"/>
        <v>0.28349314543963722</v>
      </c>
      <c r="O900" s="1">
        <f t="shared" si="1091"/>
        <v>0.39217287322196537</v>
      </c>
      <c r="P900" s="1">
        <f>P898-P899</f>
        <v>0.40940213825196814</v>
      </c>
      <c r="Q900" s="1">
        <f>Q898-Q899</f>
        <v>0.23434964155969074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1.6891796508325363</v>
      </c>
      <c r="G901" s="1">
        <f>[1]Services!C$15+G904</f>
        <v>4.9195284780137181</v>
      </c>
      <c r="H901" s="1">
        <f>[1]Services!D$15+H904</f>
        <v>1.5627503129898619</v>
      </c>
      <c r="I901" s="1">
        <f>[1]Services!E$15+I904</f>
        <v>1.4855175764359767</v>
      </c>
      <c r="J901" s="1">
        <f>[1]Services!F$15+J904</f>
        <v>1.6365653632820181</v>
      </c>
      <c r="K901" s="1">
        <f>[1]Services!G$15+K904</f>
        <v>2.0581030161558211</v>
      </c>
      <c r="L901" s="1">
        <f>[1]Services!H$15+L904</f>
        <v>5.4732338357393688</v>
      </c>
      <c r="M901" s="1">
        <f>[1]Services!I$15+M904</f>
        <v>9.6462121470203446</v>
      </c>
      <c r="N901" s="1">
        <f>[1]Services!J$15+N904</f>
        <v>13.816764190043999</v>
      </c>
      <c r="O901" s="1">
        <f>[1]Services!K$15+O904</f>
        <v>15.531835846033028</v>
      </c>
      <c r="P901" s="1">
        <f>[1]Services!L$15+P904</f>
        <v>18.433729888123107</v>
      </c>
      <c r="Q901" s="1">
        <f>[1]Services!M$15+Q904</f>
        <v>19.09822821716925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0.28690190869366633</v>
      </c>
      <c r="G902" s="1">
        <f>[1]Services!C$15*G895/SUM(G895:G896)</f>
        <v>3.3823048625741552</v>
      </c>
      <c r="H902" s="1">
        <f>[1]Services!D$15*H895/SUM(H895:H896)</f>
        <v>7.0380116833681514E-3</v>
      </c>
      <c r="I902" s="1">
        <f>[1]Services!E$15*I895/SUM(I895:I896)</f>
        <v>1.1821715216705409E-4</v>
      </c>
      <c r="J902" s="1">
        <f>[1]Services!F$15*J895/SUM(J895:J896)</f>
        <v>1.381383821199231E-4</v>
      </c>
      <c r="K902" s="1">
        <f>[1]Services!G$15*K895/SUM(K895:K896)</f>
        <v>7.4247417379303899E-3</v>
      </c>
      <c r="L902" s="1">
        <f>[1]Services!H$15*L895/SUM(L895:L896)</f>
        <v>8.2174602290689975E-3</v>
      </c>
      <c r="M902" s="1">
        <f>[1]Services!I$15*M895/SUM(M895:M896)</f>
        <v>1.8287171659707433</v>
      </c>
      <c r="N902" s="1">
        <f>[1]Services!J$15*N895/SUM(N895:N896)</f>
        <v>1.7526996750636159</v>
      </c>
      <c r="O902" s="1">
        <f>[1]Services!K$15*O895/SUM(O895:O896)</f>
        <v>1.5367790106462571</v>
      </c>
      <c r="P902" s="1">
        <f>[1]Services!L$15*P895/SUM(P895:P896)</f>
        <v>1.3519329556472048</v>
      </c>
      <c r="Q902" s="1">
        <f>[1]Services!M$15*Q895/SUM(Q895:Q896)</f>
        <v>1.0932571889143119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1.7078398206112631E-7</v>
      </c>
      <c r="I903" s="1">
        <f>[1]Services!E$15*I896/SUM(I895:I896)</f>
        <v>3.1650074930260436E-9</v>
      </c>
      <c r="J903" s="1">
        <f>[1]Services!F$15*J896/SUM(J895:J896)</f>
        <v>1.0854663958148218E-6</v>
      </c>
      <c r="K903" s="1">
        <f>[1]Services!G$15*K896/SUM(K895:K896)</f>
        <v>5.7193500541438849E-5</v>
      </c>
      <c r="L903" s="1">
        <f>[1]Services!H$15*L896/SUM(L895:L896)</f>
        <v>6.599315855107112E-5</v>
      </c>
      <c r="M903" s="1">
        <f>[1]Services!I$15*M896/SUM(M895:M896)</f>
        <v>8.5912169101178167E-4</v>
      </c>
      <c r="N903" s="1">
        <f>[1]Services!J$15*N896/SUM(N895:N896)</f>
        <v>0.13844979280208494</v>
      </c>
      <c r="O903" s="1">
        <f>[1]Services!K$15*O896/SUM(O895:O896)</f>
        <v>0.36726027502299657</v>
      </c>
      <c r="P903" s="1">
        <f>[1]Services!L$15*P896/SUM(P895:P896)</f>
        <v>0.60306340375295442</v>
      </c>
      <c r="Q903" s="1">
        <f>[1]Services!M$15*Q896/SUM(Q895:Q896)</f>
        <v>0.88578871956554384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1.4022777421388699</v>
      </c>
      <c r="G904" s="1">
        <f>[1]Services!C$16</f>
        <v>1.5372236154395627</v>
      </c>
      <c r="H904" s="1">
        <f>[1]Services!D$16</f>
        <v>1.5557121305225117</v>
      </c>
      <c r="I904" s="1">
        <f>[1]Services!E$16</f>
        <v>1.4853993561188021</v>
      </c>
      <c r="J904" s="1">
        <f>[1]Services!F$16</f>
        <v>1.6364261394335022</v>
      </c>
      <c r="K904" s="1">
        <f>[1]Services!G$16</f>
        <v>2.0506210809173493</v>
      </c>
      <c r="L904" s="1">
        <f>[1]Services!H$16</f>
        <v>5.4649503823517485</v>
      </c>
      <c r="M904" s="1">
        <f>[1]Services!I$16</f>
        <v>7.8166358593585894</v>
      </c>
      <c r="N904" s="1">
        <f>[1]Services!J$16</f>
        <v>11.925614722178299</v>
      </c>
      <c r="O904" s="1">
        <f>[1]Services!K$16</f>
        <v>13.627796560363773</v>
      </c>
      <c r="P904" s="1">
        <f>[1]Services!L$16</f>
        <v>16.478733528722948</v>
      </c>
      <c r="Q904" s="1">
        <f>[1]Services!M$16</f>
        <v>17.119182308689396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7.7268862117967236</v>
      </c>
      <c r="G905" s="1">
        <f>[1]Services!C$17</f>
        <v>8.3696934317494378</v>
      </c>
      <c r="H905" s="1">
        <f>[1]Services!D$17</f>
        <v>8.4015955538689813</v>
      </c>
      <c r="I905" s="1">
        <f>[1]Services!E$17</f>
        <v>9.0175812613798598</v>
      </c>
      <c r="J905" s="1">
        <f>[1]Services!F$17</f>
        <v>8.9194617432924552</v>
      </c>
      <c r="K905" s="1">
        <f>[1]Services!G$17</f>
        <v>8.526581717072812</v>
      </c>
      <c r="L905" s="1">
        <f>[1]Services!H$17</f>
        <v>10.15444406871393</v>
      </c>
      <c r="M905" s="1">
        <f>[1]Services!I$17</f>
        <v>10.536734725082495</v>
      </c>
      <c r="N905" s="1">
        <f>[1]Services!J$17</f>
        <v>11.11549229359415</v>
      </c>
      <c r="O905" s="1">
        <f>[1]Services!K$17</f>
        <v>11.041478263080688</v>
      </c>
      <c r="P905" s="1">
        <f>[1]Services!L$17</f>
        <v>11.128279635483961</v>
      </c>
      <c r="Q905" s="1">
        <f>[1]Services!M$17</f>
        <v>10.918073733885731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2.1168847693325104</v>
      </c>
      <c r="G906" s="1">
        <f>[1]Services!C$51/0.99</f>
        <v>2.2929902979793555</v>
      </c>
      <c r="H906" s="1">
        <f>[1]Services!D$51/0.99</f>
        <v>2.3248923196085367</v>
      </c>
      <c r="I906" s="1">
        <f>[1]Services!E$51/0.99</f>
        <v>2.9408781055772431</v>
      </c>
      <c r="J906" s="1">
        <f>[1]Services!F$51/0.99</f>
        <v>2.8427589417941479</v>
      </c>
      <c r="K906" s="1">
        <f>[1]Services!G$51/0.99</f>
        <v>2.4498779964230777</v>
      </c>
      <c r="L906" s="1">
        <f>[1]Services!H$51/0.99</f>
        <v>1.1335520009752713</v>
      </c>
      <c r="M906" s="1">
        <f>[1]Services!I$51/0.99</f>
        <v>1.5158417464111249</v>
      </c>
      <c r="N906" s="1">
        <f>[1]Services!J$51/0.99</f>
        <v>2.0945994612511334</v>
      </c>
      <c r="O906" s="1">
        <f>[1]Services!K$51/0.99</f>
        <v>2.0205837549024563</v>
      </c>
      <c r="P906" s="1">
        <f>[1]Services!L$51/0.99</f>
        <v>2.1073841281496111</v>
      </c>
      <c r="Q906" s="1">
        <f>[1]Services!M$51/0.99</f>
        <v>1.8971736148308056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1.4243068486967623</v>
      </c>
      <c r="G907" s="1">
        <f t="shared" ref="G907:K907" si="1093">IF(G906-SUM(G908:G911)&lt;0,0,G906-SUM(G908:G911))</f>
        <v>1.5542380874665116</v>
      </c>
      <c r="H907" s="1">
        <f t="shared" si="1093"/>
        <v>1.4241854508329865</v>
      </c>
      <c r="I907" s="1">
        <f t="shared" si="1093"/>
        <v>1.2433369160359571</v>
      </c>
      <c r="J907" s="1">
        <f t="shared" si="1093"/>
        <v>1.0363616673094707</v>
      </c>
      <c r="K907" s="1">
        <f t="shared" si="1093"/>
        <v>1.2435744892704277</v>
      </c>
      <c r="L907" s="1">
        <f t="shared" ref="L907:O907" si="1094">IF(L906-SUM(L908:L911)&lt;0,0,L906-SUM(L908:L911))</f>
        <v>1.115455605702639</v>
      </c>
      <c r="M907" s="1">
        <f t="shared" si="1094"/>
        <v>1.4964617675591172</v>
      </c>
      <c r="N907" s="1">
        <f t="shared" si="1094"/>
        <v>2.0826688079243776</v>
      </c>
      <c r="O907" s="1">
        <f t="shared" si="1094"/>
        <v>2.0117353529699002</v>
      </c>
      <c r="P907" s="1">
        <f>IF(P906-SUM(P908:P911)&lt;0,0,P906-SUM(P908:P911))</f>
        <v>2.1014291553584923</v>
      </c>
      <c r="Q907" s="1">
        <f>IF(Q906-SUM(Q908:Q911)&lt;0,0,Q906-SUM(Q908:Q911))</f>
        <v>1.884663297994815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0.69257792063574808</v>
      </c>
      <c r="G908" s="1">
        <f t="shared" si="1095"/>
        <v>0.73875221051284379</v>
      </c>
      <c r="H908" s="1">
        <f t="shared" si="1095"/>
        <v>0.90070686877555017</v>
      </c>
      <c r="I908" s="1">
        <f t="shared" si="1095"/>
        <v>1.6960370086970684</v>
      </c>
      <c r="J908" s="1">
        <f t="shared" si="1095"/>
        <v>1.8034257855162488</v>
      </c>
      <c r="K908" s="1">
        <f t="shared" si="1095"/>
        <v>1.1898187220210008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1.1712645705329512E-3</v>
      </c>
      <c r="O908" s="1">
        <f t="shared" si="1096"/>
        <v>1.1387760702288052E-3</v>
      </c>
      <c r="P908" s="1">
        <f>P249*P906/SUM(P248:P250)</f>
        <v>6.8057005708781887E-4</v>
      </c>
      <c r="Q908" s="1">
        <f>Q249*Q906/SUM(Q248:Q250)</f>
        <v>1.1287533000537615E-3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1.0497456059846063E-4</v>
      </c>
      <c r="O909" s="1">
        <f t="shared" si="1098"/>
        <v>1.5701158655099707E-4</v>
      </c>
      <c r="P909" s="1">
        <f>P250*P906/SUM(P248:P250)</f>
        <v>1.0948905804328423E-4</v>
      </c>
      <c r="Q909" s="1">
        <f>Q250*Q906/SUM(Q248:Q250)</f>
        <v>2.0015935208340718E-4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7.8221990529015112E-4</v>
      </c>
      <c r="J910" s="1">
        <f t="shared" si="1099"/>
        <v>5.8851866045645494E-4</v>
      </c>
      <c r="K910" s="1">
        <f t="shared" si="1099"/>
        <v>1.1188983220557544E-2</v>
      </c>
      <c r="L910" s="1">
        <f t="shared" ref="L910:O910" si="1100">L287*L906/SUM(L248:L250)</f>
        <v>1.4087636204356021E-2</v>
      </c>
      <c r="M910" s="1">
        <f t="shared" si="1100"/>
        <v>1.5011092668466938E-2</v>
      </c>
      <c r="N910" s="1">
        <f t="shared" si="1100"/>
        <v>6.5379649988655105E-3</v>
      </c>
      <c r="O910" s="1">
        <f t="shared" si="1100"/>
        <v>1.249403891630081E-3</v>
      </c>
      <c r="P910" s="1">
        <f>P287*P906/SUM(P248:P250)</f>
        <v>8.6069241340681793E-4</v>
      </c>
      <c r="Q910" s="1">
        <f>Q287*Q906/SUM(Q248:Q250)</f>
        <v>1.3727343611395439E-3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7.2196093892730332E-4</v>
      </c>
      <c r="J911" s="1">
        <f t="shared" si="1101"/>
        <v>2.3829703079719924E-3</v>
      </c>
      <c r="K911" s="1">
        <f t="shared" si="1101"/>
        <v>5.2958019110915626E-3</v>
      </c>
      <c r="L911" s="1">
        <f t="shared" ref="L911:O911" si="1102">L290</f>
        <v>4.0087590682763418E-3</v>
      </c>
      <c r="M911" s="1">
        <f t="shared" si="1102"/>
        <v>4.3688861835407961E-3</v>
      </c>
      <c r="N911" s="1">
        <f t="shared" si="1102"/>
        <v>4.1164491967590287E-3</v>
      </c>
      <c r="O911" s="1">
        <f t="shared" si="1102"/>
        <v>6.3032103841463606E-3</v>
      </c>
      <c r="P911" s="1">
        <f>P290</f>
        <v>4.3042212625809487E-3</v>
      </c>
      <c r="Q911" s="1">
        <f>Q290</f>
        <v>9.8086698227139325E-3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5.6100014424642133</v>
      </c>
      <c r="G912" s="1">
        <f t="shared" ref="G912:K912" si="1103">G905-G906</f>
        <v>6.0767031337700823</v>
      </c>
      <c r="H912" s="1">
        <f t="shared" si="1103"/>
        <v>6.0767032342604441</v>
      </c>
      <c r="I912" s="1">
        <f t="shared" si="1103"/>
        <v>6.0767031558026172</v>
      </c>
      <c r="J912" s="1">
        <f t="shared" si="1103"/>
        <v>6.0767028014983069</v>
      </c>
      <c r="K912" s="1">
        <f t="shared" si="1103"/>
        <v>6.0767037206497339</v>
      </c>
      <c r="L912" s="1">
        <f t="shared" ref="L912:O912" si="1104">L905-L906</f>
        <v>9.020892067738659</v>
      </c>
      <c r="M912" s="1">
        <f t="shared" si="1104"/>
        <v>9.0208929786713696</v>
      </c>
      <c r="N912" s="1">
        <f t="shared" si="1104"/>
        <v>9.0208928323430158</v>
      </c>
      <c r="O912" s="1">
        <f t="shared" si="1104"/>
        <v>9.0208945081782304</v>
      </c>
      <c r="P912" s="1">
        <f>P905-P906</f>
        <v>9.02089550733435</v>
      </c>
      <c r="Q912" s="1">
        <f>Q905-Q906</f>
        <v>9.0209001190549252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8.5743684672499203</v>
      </c>
      <c r="G913" s="1">
        <f t="shared" ref="G913:O913" si="1105">G914</f>
        <v>9.5939116138108353</v>
      </c>
      <c r="H913" s="1">
        <f t="shared" si="1105"/>
        <v>9.4663228980908993</v>
      </c>
      <c r="I913" s="1">
        <f t="shared" si="1105"/>
        <v>7.5457650172916955</v>
      </c>
      <c r="J913" s="1">
        <f t="shared" si="1105"/>
        <v>7.2332274529120406</v>
      </c>
      <c r="K913" s="1">
        <f t="shared" si="1105"/>
        <v>5.7581534805800549</v>
      </c>
      <c r="L913" s="1">
        <f t="shared" si="1105"/>
        <v>4.3854607829753469</v>
      </c>
      <c r="M913" s="1">
        <f t="shared" si="1105"/>
        <v>2.4944559381149514</v>
      </c>
      <c r="N913" s="1">
        <f t="shared" si="1105"/>
        <v>0.56752441081051119</v>
      </c>
      <c r="O913" s="1">
        <f t="shared" si="1105"/>
        <v>0.57121095202535699</v>
      </c>
      <c r="P913" s="1">
        <f>P914</f>
        <v>0.57134641717480028</v>
      </c>
      <c r="Q913" s="1">
        <f>Q914</f>
        <v>0.57162770055987766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8.5743684672499203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9.5939116138108353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9.4663228980908993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7.5457650172916955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7.2332274529120406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5.7581534805800549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4.3854607829753469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2.4944559381149514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0.56752441081051119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0.57121095202535699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0.57134641717480028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0.57162770055987766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2.0856343155962711</v>
      </c>
      <c r="G915" s="1">
        <f t="shared" ref="G915:O915" si="1106">G916</f>
        <v>2.4000914053449995</v>
      </c>
      <c r="H915" s="1">
        <f t="shared" si="1106"/>
        <v>2.3592492389965205</v>
      </c>
      <c r="I915" s="1">
        <f t="shared" si="1106"/>
        <v>2.3241305016042837</v>
      </c>
      <c r="J915" s="1">
        <f t="shared" si="1106"/>
        <v>2.4725823425550923</v>
      </c>
      <c r="K915" s="1">
        <f t="shared" si="1106"/>
        <v>2.6604538446611694</v>
      </c>
      <c r="L915" s="1">
        <f t="shared" si="1106"/>
        <v>2.7459309065848245</v>
      </c>
      <c r="M915" s="1">
        <f t="shared" si="1106"/>
        <v>3.6926893027236489</v>
      </c>
      <c r="N915" s="1">
        <f t="shared" si="1106"/>
        <v>2.6289587068901765</v>
      </c>
      <c r="O915" s="1">
        <f t="shared" si="1106"/>
        <v>2.6459739923841039</v>
      </c>
      <c r="P915" s="1">
        <f>P916</f>
        <v>2.6467350470795785</v>
      </c>
      <c r="Q915" s="1">
        <f>Q916</f>
        <v>2.6477552662246926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2.0856343155962711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2.4000914053449995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2.3592492389965205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2.3241305016042837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2.4725823425550923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2.6604538446611694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2.7459309065848245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3.6926893027236489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2.6289587068901765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2.6459739923841039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2.6467350470795785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2.6477552662246926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0.62699358785077564</v>
      </c>
      <c r="G917" s="1">
        <f t="shared" ref="G917:O917" si="1107">G918</f>
        <v>0.68733273207978407</v>
      </c>
      <c r="H917" s="1">
        <f t="shared" si="1107"/>
        <v>0.68719306813105163</v>
      </c>
      <c r="I917" s="1">
        <f t="shared" si="1107"/>
        <v>0.7211447890012912</v>
      </c>
      <c r="J917" s="1">
        <f t="shared" si="1107"/>
        <v>2.1701152961521171</v>
      </c>
      <c r="K917" s="1">
        <f t="shared" si="1107"/>
        <v>3.7352972477580026</v>
      </c>
      <c r="L917" s="1">
        <f t="shared" si="1107"/>
        <v>3.5745584123057679</v>
      </c>
      <c r="M917" s="1">
        <f t="shared" si="1107"/>
        <v>3.6679266601939591</v>
      </c>
      <c r="N917" s="1">
        <f t="shared" si="1107"/>
        <v>3.7652363316275359</v>
      </c>
      <c r="O917" s="1">
        <f t="shared" si="1107"/>
        <v>3.7649340431159586</v>
      </c>
      <c r="P917" s="1">
        <f>P918</f>
        <v>3.7647887169950915</v>
      </c>
      <c r="Q917" s="1">
        <f>Q918</f>
        <v>3.7328327975785007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0.62699358785077564</v>
      </c>
      <c r="G918" s="1">
        <f>[1]Services!C$19</f>
        <v>0.68733273207978407</v>
      </c>
      <c r="H918" s="1">
        <f>[1]Services!D$19</f>
        <v>0.68719306813105163</v>
      </c>
      <c r="I918" s="1">
        <f>[1]Services!E$19</f>
        <v>0.7211447890012912</v>
      </c>
      <c r="J918" s="1">
        <f>[1]Services!F$19</f>
        <v>2.1701152961521171</v>
      </c>
      <c r="K918" s="1">
        <f>[1]Services!G$19</f>
        <v>3.7352972477580026</v>
      </c>
      <c r="L918" s="1">
        <f>[1]Services!H$19</f>
        <v>3.5745584123057679</v>
      </c>
      <c r="M918" s="1">
        <f>[1]Services!I$19</f>
        <v>3.6679266601939591</v>
      </c>
      <c r="N918" s="1">
        <f>[1]Services!J$19</f>
        <v>3.7652363316275359</v>
      </c>
      <c r="O918" s="1">
        <f>[1]Services!K$19</f>
        <v>3.7649340431159586</v>
      </c>
      <c r="P918" s="1">
        <f>[1]Services!L$19</f>
        <v>3.7647887169950915</v>
      </c>
      <c r="Q918" s="1">
        <f>[1]Services!M$19</f>
        <v>3.7328327975785007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1.5035311007647952E-3</v>
      </c>
      <c r="J919" s="1">
        <f>[1]Services!F$20</f>
        <v>5.3725590207105338E-3</v>
      </c>
      <c r="K919" s="1">
        <f>[1]Services!G$20</f>
        <v>1.345400657106457</v>
      </c>
      <c r="L919" s="1">
        <f>[1]Services!H$20</f>
        <v>1.2679638422435984</v>
      </c>
      <c r="M919" s="1">
        <f>[1]Services!I$20</f>
        <v>2.0037451590116855</v>
      </c>
      <c r="N919" s="1">
        <f>[1]Services!J$20</f>
        <v>1.9397170796107281</v>
      </c>
      <c r="O919" s="1">
        <f>[1]Services!K$20</f>
        <v>1.9372424819213445</v>
      </c>
      <c r="P919" s="1">
        <f>[1]Services!L$20</f>
        <v>0.2583040137907226</v>
      </c>
      <c r="Q919" s="1">
        <f>[1]Services!M$20</f>
        <v>0.1562159229781783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1.5035311007647952E-3</v>
      </c>
      <c r="J921" s="1">
        <f t="shared" si="1110"/>
        <v>5.3725590207105338E-3</v>
      </c>
      <c r="K921" s="1">
        <f t="shared" si="1110"/>
        <v>1.345400657106457</v>
      </c>
      <c r="L921" s="1">
        <f t="shared" si="1110"/>
        <v>1.2679638422435984</v>
      </c>
      <c r="M921" s="1">
        <f t="shared" si="1110"/>
        <v>2.0037451590116855</v>
      </c>
      <c r="N921" s="1">
        <f t="shared" si="1110"/>
        <v>1.9397170796107281</v>
      </c>
      <c r="O921" s="1">
        <f t="shared" si="1110"/>
        <v>1.9372424819213445</v>
      </c>
      <c r="P921" s="1">
        <f>P922</f>
        <v>0.2583040137907226</v>
      </c>
      <c r="Q921" s="1">
        <f>Q922</f>
        <v>0.1562159229781783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1.5035311007647952E-3</v>
      </c>
      <c r="J922" s="1">
        <f>[1]Services!F$20</f>
        <v>5.3725590207105338E-3</v>
      </c>
      <c r="K922" s="1">
        <f>[1]Services!G$20</f>
        <v>1.345400657106457</v>
      </c>
      <c r="L922" s="1">
        <f>[1]Services!H$20</f>
        <v>1.2679638422435984</v>
      </c>
      <c r="M922" s="1">
        <f>[1]Services!I$20</f>
        <v>2.0037451590116855</v>
      </c>
      <c r="N922" s="1">
        <f>[1]Services!J$20</f>
        <v>1.9397170796107281</v>
      </c>
      <c r="O922" s="1">
        <f>[1]Services!K$20</f>
        <v>1.9372424819213445</v>
      </c>
      <c r="P922" s="1">
        <f>[1]Services!L$20</f>
        <v>0.2583040137907226</v>
      </c>
      <c r="Q922" s="1">
        <f>[1]Services!M$20</f>
        <v>0.1562159229781783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2.9295802253296683</v>
      </c>
      <c r="G923" s="1">
        <f t="shared" ref="G923:O923" si="1111">G924</f>
        <v>3.1924490396654717</v>
      </c>
      <c r="H923" s="1">
        <f t="shared" si="1111"/>
        <v>3.3645030135850118</v>
      </c>
      <c r="I923" s="1">
        <f t="shared" si="1111"/>
        <v>3.6708870196546437</v>
      </c>
      <c r="J923" s="1">
        <f t="shared" si="1111"/>
        <v>3.7145897411434841</v>
      </c>
      <c r="K923" s="1">
        <f t="shared" si="1111"/>
        <v>4.0594746806773738</v>
      </c>
      <c r="L923" s="1">
        <f t="shared" si="1111"/>
        <v>4.4410533483014998</v>
      </c>
      <c r="M923" s="1">
        <f t="shared" si="1111"/>
        <v>9.7921489453576083</v>
      </c>
      <c r="N923" s="1">
        <f t="shared" si="1111"/>
        <v>9.7921501773564223</v>
      </c>
      <c r="O923" s="1">
        <f t="shared" si="1111"/>
        <v>9.7921517312609989</v>
      </c>
      <c r="P923" s="1">
        <f>P924</f>
        <v>9.7921525992679026</v>
      </c>
      <c r="Q923" s="1">
        <f>Q924</f>
        <v>9.7921746111684449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2.9295802253296683</v>
      </c>
      <c r="G924" s="1">
        <f>[1]Services!C$21-G925</f>
        <v>3.1924490396654717</v>
      </c>
      <c r="H924" s="1">
        <f>[1]Services!D$21-H925</f>
        <v>3.3645030135850118</v>
      </c>
      <c r="I924" s="1">
        <f>[1]Services!E$21-I925</f>
        <v>3.6708870196546437</v>
      </c>
      <c r="J924" s="1">
        <f>[1]Services!F$21-J925</f>
        <v>3.7145897411434841</v>
      </c>
      <c r="K924" s="1">
        <f>[1]Services!G$21-K925</f>
        <v>4.0594746806773738</v>
      </c>
      <c r="L924" s="1">
        <f>[1]Services!H$21-L925</f>
        <v>4.4410533483014998</v>
      </c>
      <c r="M924" s="1">
        <f>[1]Services!I$21-M925</f>
        <v>9.7921489453576083</v>
      </c>
      <c r="N924" s="1">
        <f>[1]Services!J$21-N925</f>
        <v>9.7921501773564223</v>
      </c>
      <c r="O924" s="1">
        <f>[1]Services!K$21-O925</f>
        <v>9.7921517312609989</v>
      </c>
      <c r="P924" s="1">
        <f>[1]Services!L$21-P925</f>
        <v>9.7921525992679026</v>
      </c>
      <c r="Q924" s="1">
        <f>[1]Services!M$21-Q925</f>
        <v>9.7921746111684449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6.1739397372751663E-4</v>
      </c>
      <c r="I925" s="1">
        <f>[1]Services!E$50-I896</f>
        <v>6.7565069695036718E-4</v>
      </c>
      <c r="J925" s="1">
        <f>[1]Services!F$50-J896</f>
        <v>0.21127098711666747</v>
      </c>
      <c r="K925" s="1">
        <f>[1]Services!G$50-K896</f>
        <v>0.22342508015388524</v>
      </c>
      <c r="L925" s="1">
        <f>[1]Services!H$50-L896</f>
        <v>0.2294423099743714</v>
      </c>
      <c r="M925" s="1">
        <f>[1]Services!I$50-M896</f>
        <v>5.7185191801379567E-3</v>
      </c>
      <c r="N925" s="1">
        <f>[1]Services!J$50-N896</f>
        <v>0.58274967658882959</v>
      </c>
      <c r="O925" s="1">
        <f>[1]Services!K$50-O896</f>
        <v>1.2043813001239232</v>
      </c>
      <c r="P925" s="1">
        <f>[1]Services!L$50-P896</f>
        <v>1.8740493333439019</v>
      </c>
      <c r="Q925" s="1">
        <f>[1]Services!M$50-Q896</f>
        <v>2.5954649433210086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73.238321667321131</v>
      </c>
      <c r="G926" s="17">
        <f>[1]Services!C$59</f>
        <v>78.632995211427868</v>
      </c>
      <c r="H926" s="17">
        <f>[1]Services!D$59</f>
        <v>79.116161481884788</v>
      </c>
      <c r="I926" s="17">
        <f>[1]Services!E$59</f>
        <v>77.718222221583105</v>
      </c>
      <c r="J926" s="17">
        <f>[1]Services!F$59</f>
        <v>75.991673075541556</v>
      </c>
      <c r="K926" s="17">
        <f>[1]Services!G$59</f>
        <v>74.98275442982154</v>
      </c>
      <c r="L926" s="17">
        <f>[1]Services!H$59</f>
        <v>72.417770298332314</v>
      </c>
      <c r="M926" s="17">
        <f>[1]Services!I$59</f>
        <v>70.329526412188898</v>
      </c>
      <c r="N926" s="17">
        <f>[1]Services!J$59</f>
        <v>69.197643588145951</v>
      </c>
      <c r="O926" s="17">
        <f>[1]Services!K$59</f>
        <v>69.558907092281459</v>
      </c>
      <c r="P926" s="17">
        <f>[1]Services!L$59</f>
        <v>69.624366807151532</v>
      </c>
      <c r="Q926" s="17">
        <f>[1]Services!M$59</f>
        <v>69.861209958809965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63.650017884660564</v>
      </c>
      <c r="G927" s="1">
        <f t="shared" ref="G927:K927" si="1114">SUM(G928:G930)</f>
        <v>63.605424333594179</v>
      </c>
      <c r="H927" s="1">
        <f t="shared" si="1114"/>
        <v>68.65207335503456</v>
      </c>
      <c r="I927" s="1">
        <f t="shared" si="1114"/>
        <v>69.07040412822991</v>
      </c>
      <c r="J927" s="1">
        <f t="shared" si="1114"/>
        <v>69.0142465009571</v>
      </c>
      <c r="K927" s="1">
        <f t="shared" si="1114"/>
        <v>69.562997139041755</v>
      </c>
      <c r="L927" s="1">
        <f t="shared" ref="L927:O927" si="1115">SUM(L928:L930)</f>
        <v>69.238854178315933</v>
      </c>
      <c r="M927" s="1">
        <f t="shared" si="1115"/>
        <v>76.636840196397117</v>
      </c>
      <c r="N927" s="1">
        <f t="shared" si="1115"/>
        <v>77.660642194402911</v>
      </c>
      <c r="O927" s="1">
        <f t="shared" si="1115"/>
        <v>78.526627454238621</v>
      </c>
      <c r="P927" s="1">
        <f>SUM(P928:P930)</f>
        <v>78.341351039811357</v>
      </c>
      <c r="Q927" s="1">
        <f>SUM(Q928:Q930)</f>
        <v>79.116086051116639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2.394035709268608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0.28588022146692399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2.286460385932727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1.7997882029969008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1.5210232197298341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1.2837678685770821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1.0170244323924751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1.7340297196598016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1.7102050373374771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1.7212687073150212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0.7259284489111596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0.72621635541893226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4.2612076004795174</v>
      </c>
      <c r="G929" s="1">
        <f>[1]Services!C$47</f>
        <v>4.617649503801843</v>
      </c>
      <c r="H929" s="1">
        <f>[1]Services!D$47</f>
        <v>4.8273304107958879</v>
      </c>
      <c r="I929" s="1">
        <f>[1]Services!E$47</f>
        <v>5.20042327784408</v>
      </c>
      <c r="J929" s="1">
        <f>[1]Services!F$47</f>
        <v>5.2004256376008788</v>
      </c>
      <c r="K929" s="1">
        <f>[1]Services!G$47</f>
        <v>5.6208110963225177</v>
      </c>
      <c r="L929" s="1">
        <f>[1]Services!H$47</f>
        <v>6.0858879217464983</v>
      </c>
      <c r="M929" s="1">
        <f>[1]Services!I$47</f>
        <v>13.289344997271044</v>
      </c>
      <c r="N929" s="1">
        <f>[1]Services!J$47</f>
        <v>13.289346669269429</v>
      </c>
      <c r="O929" s="1">
        <f>[1]Services!K$47</f>
        <v>13.289348778139923</v>
      </c>
      <c r="P929" s="1">
        <f>[1]Services!L$47</f>
        <v>13.289349956149287</v>
      </c>
      <c r="Q929" s="1">
        <f>[1]Services!M$47</f>
        <v>13.289379829442892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58.701894608325411</v>
      </c>
      <c r="H930" s="1">
        <f>[1]Services!D$3-([1]Services!D$6-[1]Services!D$58)</f>
        <v>61.538282558305937</v>
      </c>
      <c r="I930" s="1">
        <f>[1]Services!E$3-([1]Services!E$6-[1]Services!E$58)</f>
        <v>62.070192647388929</v>
      </c>
      <c r="J930" s="1">
        <f>[1]Services!F$3-([1]Services!F$6-[1]Services!F$58)</f>
        <v>62.292797643626386</v>
      </c>
      <c r="K930" s="1">
        <f>[1]Services!G$3-([1]Services!G$6-[1]Services!G$58)</f>
        <v>62.658418174142156</v>
      </c>
      <c r="L930" s="1">
        <f>[1]Services!H$3-([1]Services!H$6-[1]Services!H$58)</f>
        <v>62.135941824176953</v>
      </c>
      <c r="M930" s="1">
        <f>[1]Services!I$3-([1]Services!I$6-[1]Services!I$58)</f>
        <v>61.613465479466271</v>
      </c>
      <c r="N930" s="1">
        <f>[1]Services!J$3-([1]Services!J$6-[1]Services!J$58)</f>
        <v>62.66109048779601</v>
      </c>
      <c r="O930" s="1">
        <f>[1]Services!K$3-([1]Services!K$6-[1]Services!K$58)</f>
        <v>63.516009968783678</v>
      </c>
      <c r="P930" s="1">
        <f>[1]Services!L$3-([1]Services!L$6-[1]Services!L$58)</f>
        <v>64.326072634750915</v>
      </c>
      <c r="Q930" s="1">
        <f>[1]Services!M$3-([1]Services!M$6-[1]Services!M$58)</f>
        <v>65.100489866254819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24.843069771567279</v>
      </c>
      <c r="G931" s="1">
        <f t="shared" ref="G931:O931" si="1118">G932</f>
        <v>22.056475639040364</v>
      </c>
      <c r="H931" s="1">
        <f t="shared" si="1118"/>
        <v>21.15629107127549</v>
      </c>
      <c r="I931" s="1">
        <f t="shared" si="1118"/>
        <v>15.51148597817809</v>
      </c>
      <c r="J931" s="1">
        <f t="shared" si="1118"/>
        <v>12.279567445580167</v>
      </c>
      <c r="K931" s="1">
        <f t="shared" si="1118"/>
        <v>8.6303874291837932</v>
      </c>
      <c r="L931" s="1">
        <f t="shared" si="1118"/>
        <v>3.918395263611766</v>
      </c>
      <c r="M931" s="1">
        <f t="shared" si="1118"/>
        <v>0.7867549394094413</v>
      </c>
      <c r="N931" s="1">
        <f t="shared" si="1118"/>
        <v>0.77594718645165484</v>
      </c>
      <c r="O931" s="1">
        <f t="shared" si="1118"/>
        <v>0.7809505084374545</v>
      </c>
      <c r="P931" s="1">
        <f>P932</f>
        <v>0.78117028099921526</v>
      </c>
      <c r="Q931" s="1">
        <f>Q932</f>
        <v>0.78147762868484205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24.843069771567279</v>
      </c>
      <c r="G932" s="1">
        <f>[1]Services!C$48</f>
        <v>22.056475639040364</v>
      </c>
      <c r="H932" s="1">
        <f>[1]Services!D$48</f>
        <v>21.15629107127549</v>
      </c>
      <c r="I932" s="1">
        <f>[1]Services!E$48</f>
        <v>15.51148597817809</v>
      </c>
      <c r="J932" s="1">
        <f>[1]Services!F$48</f>
        <v>12.279567445580167</v>
      </c>
      <c r="K932" s="1">
        <f>[1]Services!G$48</f>
        <v>8.6303874291837932</v>
      </c>
      <c r="L932" s="1">
        <f>[1]Services!H$48</f>
        <v>3.918395263611766</v>
      </c>
      <c r="M932" s="1">
        <f>[1]Services!I$48</f>
        <v>0.7867549394094413</v>
      </c>
      <c r="N932" s="1">
        <f>[1]Services!J$48</f>
        <v>0.77594718645165484</v>
      </c>
      <c r="O932" s="1">
        <f>[1]Services!K$48</f>
        <v>0.7809505084374545</v>
      </c>
      <c r="P932" s="1">
        <f>[1]Services!L$48</f>
        <v>0.78117028099921526</v>
      </c>
      <c r="Q932" s="1">
        <f>[1]Services!M$48</f>
        <v>0.78147762868484205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25.412781468019617</v>
      </c>
      <c r="G933" s="1">
        <f t="shared" ref="G933:K933" si="1119">SUM(G934:G936)</f>
        <v>26.66768665817342</v>
      </c>
      <c r="H933" s="1">
        <f t="shared" si="1119"/>
        <v>25.938642899953699</v>
      </c>
      <c r="I933" s="1">
        <f t="shared" si="1119"/>
        <v>24.272281223938666</v>
      </c>
      <c r="J933" s="1">
        <f t="shared" si="1119"/>
        <v>24.793700469274366</v>
      </c>
      <c r="K933" s="1">
        <f t="shared" si="1119"/>
        <v>25.964607171874313</v>
      </c>
      <c r="L933" s="1">
        <f t="shared" ref="L933:O933" si="1120">SUM(L934:L936)</f>
        <v>27.447188782554058</v>
      </c>
      <c r="M933" s="1">
        <f t="shared" si="1120"/>
        <v>15.990590889780519</v>
      </c>
      <c r="N933" s="1">
        <f t="shared" si="1120"/>
        <v>16.59176580301461</v>
      </c>
      <c r="O933" s="1">
        <f t="shared" si="1120"/>
        <v>16.981338615997458</v>
      </c>
      <c r="P933" s="1">
        <f>SUM(P934:P936)</f>
        <v>19.469373263067475</v>
      </c>
      <c r="Q933" s="1">
        <f>SUM(Q934:Q936)</f>
        <v>20.0299600081958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24.189714821326096</v>
      </c>
      <c r="G934" s="1">
        <f>[1]Services!C$49</f>
        <v>25.326920220787034</v>
      </c>
      <c r="H934" s="1">
        <f>[1]Services!D$49</f>
        <v>24.580503391887493</v>
      </c>
      <c r="I934" s="1">
        <f>[1]Services!E$49</f>
        <v>22.975390590703213</v>
      </c>
      <c r="J934" s="1">
        <f>[1]Services!F$49</f>
        <v>22.963074069601372</v>
      </c>
      <c r="K934" s="1">
        <f>[1]Services!G$49</f>
        <v>23.760022557225451</v>
      </c>
      <c r="L934" s="1">
        <f>[1]Services!H$49</f>
        <v>22.263149281900386</v>
      </c>
      <c r="M934" s="1">
        <f>[1]Services!I$49</f>
        <v>9.1627349809583407</v>
      </c>
      <c r="N934" s="1">
        <f>[1]Services!J$49</f>
        <v>5.1522217809068458</v>
      </c>
      <c r="O934" s="1">
        <f>[1]Services!K$49</f>
        <v>2.9498702652024371</v>
      </c>
      <c r="P934" s="1">
        <f>[1]Services!L$49</f>
        <v>1.7584715042964896</v>
      </c>
      <c r="Q934" s="1">
        <f>[1]Services!M$49</f>
        <v>0.47543726826635907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1.2473878244698814E-3</v>
      </c>
      <c r="I935" s="1">
        <f>[1]Services!E$50</f>
        <v>1.3253148286334118E-3</v>
      </c>
      <c r="J935" s="1">
        <f>[1]Services!F$50</f>
        <v>0.40333552085909252</v>
      </c>
      <c r="K935" s="1">
        <f>[1]Services!G$50</f>
        <v>0.41603290787275149</v>
      </c>
      <c r="L935" s="1">
        <f>[1]Services!H$50</f>
        <v>0.41750977716647891</v>
      </c>
      <c r="M935" s="1">
        <f>[1]Services!I$50</f>
        <v>1.0186112289620738E-2</v>
      </c>
      <c r="N935" s="1">
        <f>[1]Services!J$50</f>
        <v>1.0380228614238531</v>
      </c>
      <c r="O935" s="1">
        <f>[1]Services!K$50</f>
        <v>2.14530419084574</v>
      </c>
      <c r="P935" s="1">
        <f>[1]Services!L$50</f>
        <v>3.3381503750188268</v>
      </c>
      <c r="Q935" s="1">
        <f>[1]Services!M$50</f>
        <v>4.623171930290547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1.2230666466935223</v>
      </c>
      <c r="G936" s="1">
        <f>[1]Services!C$56</f>
        <v>1.3407664373863868</v>
      </c>
      <c r="H936" s="1">
        <f>[1]Services!D$56</f>
        <v>1.3568921202417341</v>
      </c>
      <c r="I936" s="1">
        <f>[1]Services!E$56</f>
        <v>1.295565318406819</v>
      </c>
      <c r="J936" s="1">
        <f>[1]Services!F$56</f>
        <v>1.4272908788139012</v>
      </c>
      <c r="K936" s="1">
        <f>[1]Services!G$56</f>
        <v>1.7885517067761108</v>
      </c>
      <c r="L936" s="1">
        <f>[1]Services!H$56</f>
        <v>4.7665297234871939</v>
      </c>
      <c r="M936" s="1">
        <f>[1]Services!I$56</f>
        <v>6.8176697965325577</v>
      </c>
      <c r="N936" s="1">
        <f>[1]Services!J$56</f>
        <v>10.401521160683911</v>
      </c>
      <c r="O936" s="1">
        <f>[1]Services!K$56</f>
        <v>11.886164159949281</v>
      </c>
      <c r="P936" s="1">
        <f>[1]Services!L$56</f>
        <v>14.372751383752158</v>
      </c>
      <c r="Q936" s="1">
        <f>[1]Services!M$56</f>
        <v>14.931350809638896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7.6496173496787527</v>
      </c>
      <c r="G937" s="1">
        <f t="shared" ref="G937:K937" si="1125">G938+G944</f>
        <v>8.2859964974319382</v>
      </c>
      <c r="H937" s="1">
        <f t="shared" si="1125"/>
        <v>8.3175795983302869</v>
      </c>
      <c r="I937" s="1">
        <f t="shared" si="1125"/>
        <v>8.9274054487660557</v>
      </c>
      <c r="J937" s="1">
        <f t="shared" si="1125"/>
        <v>8.83026712585953</v>
      </c>
      <c r="K937" s="1">
        <f t="shared" si="1125"/>
        <v>8.441315899902083</v>
      </c>
      <c r="L937" s="1">
        <f t="shared" ref="L937:O937" si="1126">L938+L944</f>
        <v>10.05289962802679</v>
      </c>
      <c r="M937" s="1">
        <f t="shared" si="1126"/>
        <v>10.431367377831666</v>
      </c>
      <c r="N937" s="1">
        <f t="shared" si="1126"/>
        <v>11.004337370658213</v>
      </c>
      <c r="O937" s="1">
        <f t="shared" si="1126"/>
        <v>10.931063480449865</v>
      </c>
      <c r="P937" s="1">
        <f>P938+P944</f>
        <v>11.016996839129121</v>
      </c>
      <c r="Q937" s="1">
        <f>Q938+Q944</f>
        <v>10.808892996546877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2.0957159216391852</v>
      </c>
      <c r="G938" s="1">
        <f>[1]Services!C$51</f>
        <v>2.2700603949995619</v>
      </c>
      <c r="H938" s="1">
        <f>[1]Services!D$51</f>
        <v>2.3016433964124512</v>
      </c>
      <c r="I938" s="1">
        <f>[1]Services!E$51</f>
        <v>2.9114693245214704</v>
      </c>
      <c r="J938" s="1">
        <f>[1]Services!F$51</f>
        <v>2.8143313523762066</v>
      </c>
      <c r="K938" s="1">
        <f>[1]Services!G$51</f>
        <v>2.4253792164588468</v>
      </c>
      <c r="L938" s="1">
        <f>[1]Services!H$51</f>
        <v>1.1222164809655186</v>
      </c>
      <c r="M938" s="1">
        <f>[1]Services!I$51</f>
        <v>1.5006833289470136</v>
      </c>
      <c r="N938" s="1">
        <f>[1]Services!J$51</f>
        <v>2.0736534666386222</v>
      </c>
      <c r="O938" s="1">
        <f>[1]Services!K$51</f>
        <v>2.0003779173534317</v>
      </c>
      <c r="P938" s="1">
        <f>[1]Services!L$51</f>
        <v>2.0863102868681151</v>
      </c>
      <c r="Q938" s="1">
        <f>[1]Services!M$51</f>
        <v>1.8782018786824974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1.4100637802097944</v>
      </c>
      <c r="G939" s="1">
        <f t="shared" ref="G939:K939" si="1127">IFERROR(G907/G$906,0)*G$938</f>
        <v>1.5386957065918465</v>
      </c>
      <c r="H939" s="1">
        <f t="shared" si="1127"/>
        <v>1.4099435963246565</v>
      </c>
      <c r="I939" s="1">
        <f t="shared" si="1127"/>
        <v>1.2309035468755976</v>
      </c>
      <c r="J939" s="1">
        <f t="shared" si="1127"/>
        <v>1.0259980506363762</v>
      </c>
      <c r="K939" s="1">
        <f t="shared" si="1127"/>
        <v>1.2311387443777235</v>
      </c>
      <c r="L939" s="1">
        <f t="shared" ref="L939:O939" si="1128">IFERROR(L907/L$906,0)*L$938</f>
        <v>1.1043010496456127</v>
      </c>
      <c r="M939" s="1">
        <f t="shared" si="1128"/>
        <v>1.4814971498835261</v>
      </c>
      <c r="N939" s="1">
        <f t="shared" si="1128"/>
        <v>2.0618421198451338</v>
      </c>
      <c r="O939" s="1">
        <f t="shared" si="1128"/>
        <v>1.9916179994402012</v>
      </c>
      <c r="P939" s="1">
        <f t="shared" ref="P939:Q943" si="1129">IFERROR(P907/P$906,0)*P$938</f>
        <v>2.0804148638049078</v>
      </c>
      <c r="Q939" s="1">
        <f t="shared" si="1129"/>
        <v>1.8658166650148669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0.68565214142939057</v>
      </c>
      <c r="G940" s="1">
        <f t="shared" ref="G940:K943" si="1130">IFERROR(G908/G$906,0)*G$938</f>
        <v>0.73136468840771529</v>
      </c>
      <c r="H940" s="1">
        <f t="shared" si="1130"/>
        <v>0.89169980008779459</v>
      </c>
      <c r="I940" s="1">
        <f t="shared" si="1130"/>
        <v>1.6790766386100977</v>
      </c>
      <c r="J940" s="1">
        <f t="shared" si="1130"/>
        <v>1.7853915276610866</v>
      </c>
      <c r="K940" s="1">
        <f t="shared" si="1130"/>
        <v>1.1779205348007906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1.1595519248276218E-3</v>
      </c>
      <c r="O940" s="1">
        <f t="shared" si="1131"/>
        <v>1.1273883095265173E-3</v>
      </c>
      <c r="P940" s="1">
        <f t="shared" si="1129"/>
        <v>6.7376435651694073E-4</v>
      </c>
      <c r="Q940" s="1">
        <f t="shared" si="1129"/>
        <v>1.1174657670532237E-3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1.0392481499247602E-4</v>
      </c>
      <c r="O941" s="1">
        <f t="shared" si="1132"/>
        <v>1.5544147068548712E-4</v>
      </c>
      <c r="P941" s="1">
        <f t="shared" si="1129"/>
        <v>1.083941674628514E-4</v>
      </c>
      <c r="Q941" s="1">
        <f t="shared" si="1129"/>
        <v>1.981577585625731E-4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7.7439770623724947E-4</v>
      </c>
      <c r="J942" s="1">
        <f t="shared" si="1130"/>
        <v>5.8263347385189039E-4</v>
      </c>
      <c r="K942" s="1">
        <f t="shared" si="1130"/>
        <v>1.1077093388351968E-2</v>
      </c>
      <c r="L942" s="1">
        <f t="shared" ref="L942:O942" si="1133">IFERROR(L910/L$906,0)*L$938</f>
        <v>1.3946759842312461E-2</v>
      </c>
      <c r="M942" s="1">
        <f t="shared" si="1133"/>
        <v>1.486098174178227E-2</v>
      </c>
      <c r="N942" s="1">
        <f t="shared" si="1133"/>
        <v>6.4725853488768557E-3</v>
      </c>
      <c r="O942" s="1">
        <f t="shared" si="1133"/>
        <v>1.23690985271378E-3</v>
      </c>
      <c r="P942" s="1">
        <f t="shared" si="1129"/>
        <v>8.5208548927274985E-4</v>
      </c>
      <c r="Q942" s="1">
        <f t="shared" si="1129"/>
        <v>1.3590070175281484E-3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7.1474132953803018E-4</v>
      </c>
      <c r="J943" s="1">
        <f t="shared" si="1130"/>
        <v>2.3591406048922726E-3</v>
      </c>
      <c r="K943" s="1">
        <f t="shared" si="1130"/>
        <v>5.2428438919806461E-3</v>
      </c>
      <c r="L943" s="1">
        <f t="shared" ref="L943:O943" si="1134">IFERROR(L911/L$906,0)*L$938</f>
        <v>3.9686714775935784E-3</v>
      </c>
      <c r="M943" s="1">
        <f t="shared" si="1134"/>
        <v>4.3251973217053883E-3</v>
      </c>
      <c r="N943" s="1">
        <f t="shared" si="1134"/>
        <v>4.075284704791439E-3</v>
      </c>
      <c r="O943" s="1">
        <f t="shared" si="1134"/>
        <v>6.2401782803048972E-3</v>
      </c>
      <c r="P943" s="1">
        <f t="shared" si="1129"/>
        <v>4.2611790499551393E-3</v>
      </c>
      <c r="Q943" s="1">
        <f t="shared" si="1129"/>
        <v>9.7105831244867925E-3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5.553901428039568</v>
      </c>
      <c r="G944" s="1">
        <f>[1]Services!C$52</f>
        <v>6.0159361024323772</v>
      </c>
      <c r="H944" s="1">
        <f>[1]Services!D$52</f>
        <v>6.0159362019178362</v>
      </c>
      <c r="I944" s="1">
        <f>[1]Services!E$52</f>
        <v>6.0159361242445861</v>
      </c>
      <c r="J944" s="1">
        <f>[1]Services!F$52</f>
        <v>6.0159357734833234</v>
      </c>
      <c r="K944" s="1">
        <f>[1]Services!G$52</f>
        <v>6.0159366834432371</v>
      </c>
      <c r="L944" s="1">
        <f>[1]Services!H$52</f>
        <v>8.9306831470612718</v>
      </c>
      <c r="M944" s="1">
        <f>[1]Services!I$52</f>
        <v>8.9306840488846522</v>
      </c>
      <c r="N944" s="1">
        <f>[1]Services!J$52</f>
        <v>8.93068390401959</v>
      </c>
      <c r="O944" s="1">
        <f>[1]Services!K$52</f>
        <v>8.9306855630964339</v>
      </c>
      <c r="P944" s="1">
        <f>[1]Services!L$52</f>
        <v>8.9306865522610046</v>
      </c>
      <c r="Q944" s="1">
        <f>[1]Services!M$52</f>
        <v>8.9306911178643791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6.1735452964199409</v>
      </c>
      <c r="G945" s="1">
        <f t="shared" ref="G945:O945" si="1135">G946</f>
        <v>6.9076163619438029</v>
      </c>
      <c r="H945" s="1">
        <f t="shared" si="1135"/>
        <v>6.8157524866254438</v>
      </c>
      <c r="I945" s="1">
        <f t="shared" si="1135"/>
        <v>5.4329508124500272</v>
      </c>
      <c r="J945" s="1">
        <f t="shared" si="1135"/>
        <v>5.2079237660966626</v>
      </c>
      <c r="K945" s="1">
        <f t="shared" si="1135"/>
        <v>4.1458705060176362</v>
      </c>
      <c r="L945" s="1">
        <f t="shared" si="1135"/>
        <v>3.1575317637422518</v>
      </c>
      <c r="M945" s="1">
        <f t="shared" si="1135"/>
        <v>1.7960082754427655</v>
      </c>
      <c r="N945" s="1">
        <f t="shared" si="1135"/>
        <v>0.40861757578356733</v>
      </c>
      <c r="O945" s="1">
        <f t="shared" si="1135"/>
        <v>0.41127188545825705</v>
      </c>
      <c r="P945" s="1">
        <f>P946</f>
        <v>0.41136942036585616</v>
      </c>
      <c r="Q945" s="1">
        <f>Q946</f>
        <v>0.41157194440311179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6.1735452964199409</v>
      </c>
      <c r="G946" s="1">
        <f>[1]Services!C$53</f>
        <v>6.9076163619438029</v>
      </c>
      <c r="H946" s="1">
        <f>[1]Services!D$53</f>
        <v>6.8157524866254438</v>
      </c>
      <c r="I946" s="1">
        <f>[1]Services!E$53</f>
        <v>5.4329508124500272</v>
      </c>
      <c r="J946" s="1">
        <f>[1]Services!F$53</f>
        <v>5.2079237660966626</v>
      </c>
      <c r="K946" s="1">
        <f>[1]Services!G$53</f>
        <v>4.1458705060176362</v>
      </c>
      <c r="L946" s="1">
        <f>[1]Services!H$53</f>
        <v>3.1575317637422518</v>
      </c>
      <c r="M946" s="1">
        <f>[1]Services!I$53</f>
        <v>1.7960082754427655</v>
      </c>
      <c r="N946" s="1">
        <f>[1]Services!J$53</f>
        <v>0.40861757578356733</v>
      </c>
      <c r="O946" s="1">
        <f>[1]Services!K$53</f>
        <v>0.41127188545825705</v>
      </c>
      <c r="P946" s="1">
        <f>[1]Services!L$53</f>
        <v>0.41136942036585616</v>
      </c>
      <c r="Q946" s="1">
        <f>[1]Services!M$53</f>
        <v>0.41157194440311179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1.8770708840366426</v>
      </c>
      <c r="G947" s="1">
        <f t="shared" ref="G947:O947" si="1136">G948</f>
        <v>2.1600822648104994</v>
      </c>
      <c r="H947" s="1">
        <f t="shared" si="1136"/>
        <v>2.1233243150968675</v>
      </c>
      <c r="I947" s="1">
        <f t="shared" si="1136"/>
        <v>2.0917174514438552</v>
      </c>
      <c r="J947" s="1">
        <f t="shared" si="1136"/>
        <v>2.2253241082995849</v>
      </c>
      <c r="K947" s="1">
        <f t="shared" si="1136"/>
        <v>2.3944084601950526</v>
      </c>
      <c r="L947" s="1">
        <f t="shared" si="1136"/>
        <v>2.4713378159263426</v>
      </c>
      <c r="M947" s="1">
        <f t="shared" si="1136"/>
        <v>3.3234203724512814</v>
      </c>
      <c r="N947" s="1">
        <f t="shared" si="1136"/>
        <v>2.3660628362011575</v>
      </c>
      <c r="O947" s="1">
        <f t="shared" si="1136"/>
        <v>2.3813765931456938</v>
      </c>
      <c r="P947" s="1">
        <f>P948</f>
        <v>2.3820615423716225</v>
      </c>
      <c r="Q947" s="1">
        <f>Q948</f>
        <v>2.3829797396022254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1.8770708840366426</v>
      </c>
      <c r="G948" s="1">
        <f>[1]Services!C$54</f>
        <v>2.1600822648104994</v>
      </c>
      <c r="H948" s="1">
        <f>[1]Services!D$54</f>
        <v>2.1233243150968675</v>
      </c>
      <c r="I948" s="1">
        <f>[1]Services!E$54</f>
        <v>2.0917174514438552</v>
      </c>
      <c r="J948" s="1">
        <f>[1]Services!F$54</f>
        <v>2.2253241082995849</v>
      </c>
      <c r="K948" s="1">
        <f>[1]Services!G$54</f>
        <v>2.3944084601950526</v>
      </c>
      <c r="L948" s="1">
        <f>[1]Services!H$54</f>
        <v>2.4713378159263426</v>
      </c>
      <c r="M948" s="1">
        <f>[1]Services!I$54</f>
        <v>3.3234203724512814</v>
      </c>
      <c r="N948" s="1">
        <f>[1]Services!J$54</f>
        <v>2.3660628362011575</v>
      </c>
      <c r="O948" s="1">
        <f>[1]Services!K$54</f>
        <v>2.3813765931456938</v>
      </c>
      <c r="P948" s="1">
        <f>[1]Services!L$54</f>
        <v>2.3820615423716225</v>
      </c>
      <c r="Q948" s="1">
        <f>[1]Services!M$54</f>
        <v>2.3829797396022254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0.62699358785077564</v>
      </c>
      <c r="G949" s="1">
        <f t="shared" ref="G949:O949" si="1137">G950</f>
        <v>0.68733273207978407</v>
      </c>
      <c r="H949" s="1">
        <f t="shared" si="1137"/>
        <v>0.68719306813105163</v>
      </c>
      <c r="I949" s="1">
        <f t="shared" si="1137"/>
        <v>0.7211447890012912</v>
      </c>
      <c r="J949" s="1">
        <f t="shared" si="1137"/>
        <v>2.1701152961521171</v>
      </c>
      <c r="K949" s="1">
        <f t="shared" si="1137"/>
        <v>3.7352972477580026</v>
      </c>
      <c r="L949" s="1">
        <f t="shared" si="1137"/>
        <v>3.5745584123057679</v>
      </c>
      <c r="M949" s="1">
        <f t="shared" si="1137"/>
        <v>3.6679266601939591</v>
      </c>
      <c r="N949" s="1">
        <f t="shared" si="1137"/>
        <v>3.7652363316275359</v>
      </c>
      <c r="O949" s="1">
        <f t="shared" si="1137"/>
        <v>3.7649340431159586</v>
      </c>
      <c r="P949" s="1">
        <f>P950</f>
        <v>3.7647887169950915</v>
      </c>
      <c r="Q949" s="1">
        <f>Q950</f>
        <v>3.7328327975785007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0.62699358785077564</v>
      </c>
      <c r="G950" s="1">
        <f>[1]Services!C$55</f>
        <v>0.68733273207978407</v>
      </c>
      <c r="H950" s="1">
        <f>[1]Services!D$55</f>
        <v>0.68719306813105163</v>
      </c>
      <c r="I950" s="1">
        <f>[1]Services!E$55</f>
        <v>0.7211447890012912</v>
      </c>
      <c r="J950" s="1">
        <f>[1]Services!F$55</f>
        <v>2.1701152961521171</v>
      </c>
      <c r="K950" s="1">
        <f>[1]Services!G$55</f>
        <v>3.7352972477580026</v>
      </c>
      <c r="L950" s="1">
        <f>[1]Services!H$55</f>
        <v>3.5745584123057679</v>
      </c>
      <c r="M950" s="1">
        <f>[1]Services!I$55</f>
        <v>3.6679266601939591</v>
      </c>
      <c r="N950" s="1">
        <f>[1]Services!J$55</f>
        <v>3.7652363316275359</v>
      </c>
      <c r="O950" s="1">
        <f>[1]Services!K$55</f>
        <v>3.7649340431159586</v>
      </c>
      <c r="P950" s="1">
        <f>[1]Services!L$55</f>
        <v>3.7647887169950915</v>
      </c>
      <c r="Q950" s="1">
        <f>[1]Services!M$55</f>
        <v>3.7328327975785007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4.8521778069010103E-4</v>
      </c>
      <c r="J951" s="1">
        <f t="shared" si="1138"/>
        <v>2.5066063691780638E-3</v>
      </c>
      <c r="K951" s="1">
        <f t="shared" si="1138"/>
        <v>1.0054033307520944</v>
      </c>
      <c r="L951" s="1">
        <f t="shared" si="1138"/>
        <v>0.93179870389861552</v>
      </c>
      <c r="M951" s="1">
        <f t="shared" si="1138"/>
        <v>1.7340350062053558</v>
      </c>
      <c r="N951" s="1">
        <f t="shared" si="1138"/>
        <v>1.7102053718798023</v>
      </c>
      <c r="O951" s="1">
        <f t="shared" si="1138"/>
        <v>1.7212626020132591</v>
      </c>
      <c r="P951" s="1">
        <f>P952</f>
        <v>0.20747154063001139</v>
      </c>
      <c r="Q951" s="1">
        <f>Q952</f>
        <v>0.12213452797400086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4.8521778069010103E-4</v>
      </c>
      <c r="J952" s="1">
        <f>[1]Services!F$57</f>
        <v>2.5066063691780638E-3</v>
      </c>
      <c r="K952" s="1">
        <f>[1]Services!G$57</f>
        <v>1.0054033307520944</v>
      </c>
      <c r="L952" s="1">
        <f>[1]Services!H$57</f>
        <v>0.93179870389861552</v>
      </c>
      <c r="M952" s="1">
        <f>[1]Services!I$57</f>
        <v>1.7340350062053558</v>
      </c>
      <c r="N952" s="1">
        <f>[1]Services!J$57</f>
        <v>1.7102053718798023</v>
      </c>
      <c r="O952" s="1">
        <f>[1]Services!K$57</f>
        <v>1.7212626020132591</v>
      </c>
      <c r="P952" s="1">
        <f>[1]Services!L$57</f>
        <v>0.20747154063001139</v>
      </c>
      <c r="Q952" s="1">
        <f>[1]Services!M$57</f>
        <v>0.12213452797400086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6.9642753326792848</v>
      </c>
      <c r="H953" s="1">
        <f>[1]Services!D$58</f>
        <v>6.9635872457433265</v>
      </c>
      <c r="I953" s="1">
        <f>[1]Services!E$58</f>
        <v>13.760539819183437</v>
      </c>
      <c r="J953" s="1">
        <f>[1]Services!F$58</f>
        <v>13.760819400579225</v>
      </c>
      <c r="K953" s="1">
        <f>[1]Services!G$58</f>
        <v>13.760885419238958</v>
      </c>
      <c r="L953" s="1">
        <f>[1]Services!H$58</f>
        <v>13.761147574127751</v>
      </c>
      <c r="M953" s="1">
        <f>[1]Services!I$58</f>
        <v>17.576048173943068</v>
      </c>
      <c r="N953" s="1">
        <f>[1]Services!J$58</f>
        <v>17.575919405922502</v>
      </c>
      <c r="O953" s="1">
        <f>[1]Services!K$58</f>
        <v>17.576091878208562</v>
      </c>
      <c r="P953" s="1">
        <f>[1]Services!L$58</f>
        <v>17.575856798532694</v>
      </c>
      <c r="Q953" s="1">
        <f>[1]Services!M$58</f>
        <v>17.575764130962781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0.9124999999999992</v>
      </c>
      <c r="G955" s="4">
        <f t="shared" si="1141"/>
        <v>0.9149999999999997</v>
      </c>
      <c r="H955" s="4">
        <f t="shared" si="1141"/>
        <v>0.91875000000000062</v>
      </c>
      <c r="I955" s="4">
        <f t="shared" si="1141"/>
        <v>0.9250000000000006</v>
      </c>
      <c r="J955" s="4">
        <f t="shared" si="1141"/>
        <v>0.93124999999999947</v>
      </c>
      <c r="K955" s="4">
        <f t="shared" si="1141"/>
        <v>0.93749999999999944</v>
      </c>
      <c r="L955" s="4">
        <f t="shared" ref="L955:O955" si="1142">IFERROR(L928/L884,"-")</f>
        <v>0.9437500000000002</v>
      </c>
      <c r="M955" s="4">
        <f t="shared" si="1142"/>
        <v>0.94999999999999984</v>
      </c>
      <c r="N955" s="4">
        <f t="shared" si="1142"/>
        <v>0.95000000000000029</v>
      </c>
      <c r="O955" s="4">
        <f t="shared" si="1142"/>
        <v>0.9499999999999994</v>
      </c>
      <c r="P955" s="4">
        <f t="shared" ref="P955:Q957" si="1143">IFERROR(P928/P884,"-")</f>
        <v>0.94999999999999973</v>
      </c>
      <c r="Q955" s="4">
        <f t="shared" si="1143"/>
        <v>0.94999999999999951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3.1999999999999997</v>
      </c>
      <c r="G956" s="4">
        <f t="shared" si="1141"/>
        <v>3.2399999999999993</v>
      </c>
      <c r="H956" s="4">
        <f t="shared" si="1141"/>
        <v>3.2999999999999989</v>
      </c>
      <c r="I956" s="4">
        <f t="shared" si="1141"/>
        <v>3.3999999999999968</v>
      </c>
      <c r="J956" s="4">
        <f t="shared" si="1141"/>
        <v>3.4999999999999996</v>
      </c>
      <c r="K956" s="4">
        <f t="shared" si="1141"/>
        <v>3.6</v>
      </c>
      <c r="L956" s="4">
        <f t="shared" ref="L956:O956" si="1144">IFERROR(L929/L885,"-")</f>
        <v>3.700000000000002</v>
      </c>
      <c r="M956" s="4">
        <f t="shared" si="1144"/>
        <v>3.7999999999999985</v>
      </c>
      <c r="N956" s="4">
        <f t="shared" si="1144"/>
        <v>3.8000000000000003</v>
      </c>
      <c r="O956" s="4">
        <f t="shared" si="1144"/>
        <v>3.8000000000000029</v>
      </c>
      <c r="P956" s="4">
        <f t="shared" si="1143"/>
        <v>3.8000000000000043</v>
      </c>
      <c r="Q956" s="4">
        <f t="shared" si="1143"/>
        <v>3.7999999999999958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0.99999999999999989</v>
      </c>
      <c r="I957" s="4">
        <f t="shared" si="1141"/>
        <v>1.0000000000000002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</v>
      </c>
      <c r="M957" s="4">
        <f t="shared" si="1145"/>
        <v>1</v>
      </c>
      <c r="N957" s="4">
        <f t="shared" si="1145"/>
        <v>1</v>
      </c>
      <c r="O957" s="4">
        <f t="shared" si="1145"/>
        <v>1</v>
      </c>
      <c r="P957" s="4">
        <f t="shared" si="1143"/>
        <v>1</v>
      </c>
      <c r="Q957" s="4">
        <f t="shared" si="1143"/>
        <v>0.99999999999999978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0.82107843137254921</v>
      </c>
      <c r="G958" s="4">
        <f t="shared" si="1146"/>
        <v>0.82270432925645476</v>
      </c>
      <c r="H958" s="4">
        <f t="shared" si="1146"/>
        <v>0.82514317608231458</v>
      </c>
      <c r="I958" s="4">
        <f t="shared" si="1146"/>
        <v>0.8292079207920785</v>
      </c>
      <c r="J958" s="4">
        <f t="shared" si="1146"/>
        <v>0.83335396039603993</v>
      </c>
      <c r="K958" s="4">
        <f t="shared" si="1146"/>
        <v>0.83750000000000036</v>
      </c>
      <c r="L958" s="4">
        <f t="shared" ref="L958:O958" si="1147">IFERROR(L932/L888,"-")</f>
        <v>0.83749999999999936</v>
      </c>
      <c r="M958" s="4">
        <f t="shared" si="1147"/>
        <v>0.83749999999999847</v>
      </c>
      <c r="N958" s="4">
        <f t="shared" si="1147"/>
        <v>0.83749999999999947</v>
      </c>
      <c r="O958" s="4">
        <f t="shared" si="1147"/>
        <v>0.83749999999999902</v>
      </c>
      <c r="P958" s="4">
        <f>IFERROR(P932/P888,"-")</f>
        <v>0.83749999999999936</v>
      </c>
      <c r="Q958" s="4">
        <f>IFERROR(Q932/Q888,"-")</f>
        <v>0.83749999999999925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0.94680851063829929</v>
      </c>
      <c r="G959" s="4">
        <f t="shared" si="1148"/>
        <v>0.94680851063829852</v>
      </c>
      <c r="H959" s="4">
        <f t="shared" si="1148"/>
        <v>0.9467855354380611</v>
      </c>
      <c r="I959" s="4">
        <f t="shared" si="1148"/>
        <v>0.94682183106098727</v>
      </c>
      <c r="J959" s="4">
        <f t="shared" si="1148"/>
        <v>0.93947422204376063</v>
      </c>
      <c r="K959" s="4">
        <f t="shared" si="1148"/>
        <v>0.9502507961229959</v>
      </c>
      <c r="L959" s="4">
        <f t="shared" ref="L959:O959" si="1149">IFERROR(L934/L895,"-")</f>
        <v>0.95067971390718442</v>
      </c>
      <c r="M959" s="4">
        <f t="shared" si="1149"/>
        <v>0.96351760777734452</v>
      </c>
      <c r="N959" s="4">
        <f t="shared" si="1149"/>
        <v>0.89393775881767712</v>
      </c>
      <c r="O959" s="4">
        <f t="shared" si="1149"/>
        <v>0.74922354475711417</v>
      </c>
      <c r="P959" s="4">
        <f t="shared" ref="P959:Q961" si="1150">IFERROR(P934/P895,"-")</f>
        <v>0.53576224428451358</v>
      </c>
      <c r="Q959" s="4">
        <f t="shared" si="1150"/>
        <v>0.1899747264190553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1.9799999999999986</v>
      </c>
      <c r="I960" s="4">
        <f t="shared" si="1148"/>
        <v>2.0400000000000009</v>
      </c>
      <c r="J960" s="4">
        <f t="shared" si="1148"/>
        <v>2.0999999999999996</v>
      </c>
      <c r="K960" s="4">
        <f t="shared" si="1148"/>
        <v>2.1600000000000019</v>
      </c>
      <c r="L960" s="4">
        <f t="shared" ref="L960:O960" si="1151">IFERROR(L935/L896,"-")</f>
        <v>2.2200000000000011</v>
      </c>
      <c r="M960" s="4">
        <f t="shared" si="1151"/>
        <v>2.2799999999999994</v>
      </c>
      <c r="N960" s="4">
        <f t="shared" si="1151"/>
        <v>2.2799999999999989</v>
      </c>
      <c r="O960" s="4">
        <f t="shared" si="1151"/>
        <v>2.279999999999998</v>
      </c>
      <c r="P960" s="4">
        <f t="shared" si="1150"/>
        <v>2.2799999999999985</v>
      </c>
      <c r="Q960" s="4">
        <f t="shared" si="1150"/>
        <v>2.2799999999999998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0.87219999999999998</v>
      </c>
      <c r="G961" s="4">
        <f t="shared" si="1148"/>
        <v>0.8722000000000002</v>
      </c>
      <c r="H961" s="4">
        <f t="shared" si="1148"/>
        <v>0.87219999999999964</v>
      </c>
      <c r="I961" s="4">
        <f t="shared" si="1148"/>
        <v>0.87219999999999986</v>
      </c>
      <c r="J961" s="4">
        <f t="shared" si="1148"/>
        <v>0.87220000000000031</v>
      </c>
      <c r="K961" s="4">
        <f t="shared" si="1148"/>
        <v>0.87219999999999931</v>
      </c>
      <c r="L961" s="4">
        <f t="shared" ref="L961:O961" si="1152">IFERROR(L936/L897,"-")</f>
        <v>0.87219999999999975</v>
      </c>
      <c r="M961" s="4">
        <f t="shared" si="1152"/>
        <v>0.87219999999999953</v>
      </c>
      <c r="N961" s="4">
        <f t="shared" si="1152"/>
        <v>0.87219999999999986</v>
      </c>
      <c r="O961" s="4">
        <f t="shared" si="1152"/>
        <v>0.87219999999999986</v>
      </c>
      <c r="P961" s="4">
        <f t="shared" si="1150"/>
        <v>0.8722000000000002</v>
      </c>
      <c r="Q961" s="4">
        <f t="shared" si="1150"/>
        <v>0.87220000000000031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0.98999999999999977</v>
      </c>
      <c r="G962" s="4">
        <f t="shared" si="1153"/>
        <v>0.99</v>
      </c>
      <c r="H962" s="4">
        <f t="shared" si="1153"/>
        <v>0.98999999999999988</v>
      </c>
      <c r="I962" s="4">
        <f t="shared" si="1153"/>
        <v>0.99</v>
      </c>
      <c r="J962" s="4">
        <f t="shared" si="1153"/>
        <v>0.99000000000000021</v>
      </c>
      <c r="K962" s="4">
        <f t="shared" si="1153"/>
        <v>0.9900000000000001</v>
      </c>
      <c r="L962" s="4">
        <f t="shared" ref="L962:O962" si="1154">IFERROR(L939/L907,"-")</f>
        <v>0.9900000000000001</v>
      </c>
      <c r="M962" s="4">
        <f t="shared" si="1154"/>
        <v>0.9900000000000001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0.99000000000000021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</v>
      </c>
      <c r="G963" s="4">
        <f t="shared" si="1153"/>
        <v>0.98999999999999988</v>
      </c>
      <c r="H963" s="4">
        <f t="shared" si="1153"/>
        <v>0.98999999999999988</v>
      </c>
      <c r="I963" s="4">
        <f t="shared" si="1153"/>
        <v>0.99</v>
      </c>
      <c r="J963" s="4">
        <f t="shared" si="1153"/>
        <v>0.9900000000000001</v>
      </c>
      <c r="K963" s="4">
        <f t="shared" si="1153"/>
        <v>0.98999999999999988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0.9900000000000001</v>
      </c>
      <c r="O963" s="4">
        <f t="shared" si="1156"/>
        <v>0.9900000000000001</v>
      </c>
      <c r="P963" s="4">
        <f t="shared" si="1155"/>
        <v>0.9900000000000001</v>
      </c>
      <c r="Q963" s="4">
        <f t="shared" si="1155"/>
        <v>0.98999999999999977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</v>
      </c>
      <c r="O964" s="4">
        <f t="shared" si="1157"/>
        <v>0.9900000000000001</v>
      </c>
      <c r="P964" s="4">
        <f t="shared" si="1155"/>
        <v>0.9900000000000001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0.98999999999999977</v>
      </c>
      <c r="J965" s="4">
        <f t="shared" si="1153"/>
        <v>0.99</v>
      </c>
      <c r="K965" s="4">
        <f t="shared" si="1153"/>
        <v>0.99</v>
      </c>
      <c r="L965" s="4">
        <f t="shared" ref="L965:O965" si="1158">IFERROR(L942/L910,"-")</f>
        <v>0.99</v>
      </c>
      <c r="M965" s="4">
        <f t="shared" si="1158"/>
        <v>0.9900000000000001</v>
      </c>
      <c r="N965" s="4">
        <f t="shared" si="1158"/>
        <v>0.99</v>
      </c>
      <c r="O965" s="4">
        <f t="shared" si="1158"/>
        <v>0.98999999999999988</v>
      </c>
      <c r="P965" s="4">
        <f t="shared" si="1155"/>
        <v>0.9900000000000001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0.98999999999999988</v>
      </c>
      <c r="J966" s="4">
        <f t="shared" si="1153"/>
        <v>0.99</v>
      </c>
      <c r="K966" s="4">
        <f t="shared" si="1153"/>
        <v>0.98999999999999988</v>
      </c>
      <c r="L966" s="4">
        <f t="shared" ref="L966:O966" si="1159">IFERROR(L943/L911,"-")</f>
        <v>0.99</v>
      </c>
      <c r="M966" s="4">
        <f t="shared" si="1159"/>
        <v>0.99</v>
      </c>
      <c r="N966" s="4">
        <f t="shared" si="1159"/>
        <v>0.9900000000000001</v>
      </c>
      <c r="O966" s="4">
        <f t="shared" si="1159"/>
        <v>0.99</v>
      </c>
      <c r="P966" s="4">
        <f t="shared" si="1155"/>
        <v>0.99</v>
      </c>
      <c r="Q966" s="4">
        <f t="shared" si="1155"/>
        <v>0.98999999999999988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0.98999999999999944</v>
      </c>
      <c r="G967" s="4">
        <f t="shared" si="1153"/>
        <v>0.98999999999999932</v>
      </c>
      <c r="H967" s="4">
        <f t="shared" si="1153"/>
        <v>0.98999999999999944</v>
      </c>
      <c r="I967" s="4">
        <f t="shared" si="1153"/>
        <v>0.98999999999999921</v>
      </c>
      <c r="J967" s="4">
        <f t="shared" si="1153"/>
        <v>0.99</v>
      </c>
      <c r="K967" s="4">
        <f t="shared" si="1153"/>
        <v>0.9900000000000001</v>
      </c>
      <c r="L967" s="4">
        <f t="shared" ref="L967:O967" si="1160">IFERROR(L944/L912,"-")</f>
        <v>0.98999999999999988</v>
      </c>
      <c r="M967" s="4">
        <f t="shared" si="1160"/>
        <v>0.98999999999999955</v>
      </c>
      <c r="N967" s="4">
        <f t="shared" si="1160"/>
        <v>0.99000000000000044</v>
      </c>
      <c r="O967" s="4">
        <f t="shared" si="1160"/>
        <v>0.98999999999999844</v>
      </c>
      <c r="P967" s="4">
        <f t="shared" si="1155"/>
        <v>0.98999999999999977</v>
      </c>
      <c r="Q967" s="4">
        <f t="shared" si="1155"/>
        <v>0.99000000000000032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0.71999999999999975</v>
      </c>
      <c r="G968" s="4">
        <f t="shared" si="1161"/>
        <v>0.7200000000000002</v>
      </c>
      <c r="H968" s="4">
        <f t="shared" si="1161"/>
        <v>0.71999999999999964</v>
      </c>
      <c r="I968" s="4">
        <f t="shared" si="1161"/>
        <v>0.72000000000000086</v>
      </c>
      <c r="J968" s="4">
        <f t="shared" si="1161"/>
        <v>0.71999999999999909</v>
      </c>
      <c r="K968" s="4">
        <f t="shared" si="1161"/>
        <v>0.71999999999999942</v>
      </c>
      <c r="L968" s="4">
        <f t="shared" ref="L968:O968" si="1162">IFERROR(L946/L913,"-")</f>
        <v>0.72000000000000042</v>
      </c>
      <c r="M968" s="4">
        <f t="shared" si="1162"/>
        <v>0.7200000000000002</v>
      </c>
      <c r="N968" s="4">
        <f t="shared" si="1162"/>
        <v>0.71999999999999875</v>
      </c>
      <c r="O968" s="4">
        <f t="shared" si="1162"/>
        <v>0.72</v>
      </c>
      <c r="P968" s="4">
        <f>IFERROR(P946/P913,"-")</f>
        <v>0.72</v>
      </c>
      <c r="Q968" s="4">
        <f>IFERROR(Q946/Q913,"-")</f>
        <v>0.71999999999999975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0.89999999999999936</v>
      </c>
      <c r="G969" s="4">
        <f t="shared" si="1163"/>
        <v>0.89999999999999991</v>
      </c>
      <c r="H969" s="4">
        <f t="shared" si="1163"/>
        <v>0.89999999999999958</v>
      </c>
      <c r="I969" s="4">
        <f t="shared" si="1163"/>
        <v>0.89999999999999991</v>
      </c>
      <c r="J969" s="4">
        <f t="shared" si="1163"/>
        <v>0.90000000000000069</v>
      </c>
      <c r="K969" s="4">
        <f t="shared" si="1163"/>
        <v>0.9</v>
      </c>
      <c r="L969" s="4">
        <f t="shared" ref="L969:O969" si="1164">IFERROR(L948/L916,"-")</f>
        <v>0.90000000000000024</v>
      </c>
      <c r="M969" s="4">
        <f t="shared" si="1164"/>
        <v>0.89999999999999925</v>
      </c>
      <c r="N969" s="4">
        <f t="shared" si="1164"/>
        <v>0.89999999999999947</v>
      </c>
      <c r="O969" s="4">
        <f t="shared" si="1164"/>
        <v>0.90000000000000013</v>
      </c>
      <c r="P969" s="4">
        <f>IFERROR(P948/P916,"-")</f>
        <v>0.90000000000000069</v>
      </c>
      <c r="Q969" s="4">
        <f>IFERROR(Q948/Q916,"-")</f>
        <v>0.9000000000000008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0.32271881868176006</v>
      </c>
      <c r="J971" s="4">
        <f t="shared" si="1167"/>
        <v>0.46655725130527448</v>
      </c>
      <c r="K971" s="4">
        <f t="shared" si="1167"/>
        <v>0.74728916285384295</v>
      </c>
      <c r="L971" s="4">
        <f t="shared" ref="L971:O971" si="1168">IFERROR(L952/L922,"-")</f>
        <v>0.73487797747437689</v>
      </c>
      <c r="M971" s="4">
        <f t="shared" si="1168"/>
        <v>0.86539697845640218</v>
      </c>
      <c r="N971" s="4">
        <f t="shared" si="1168"/>
        <v>0.88167774045842529</v>
      </c>
      <c r="O971" s="4">
        <f t="shared" si="1168"/>
        <v>0.88851169540021757</v>
      </c>
      <c r="P971" s="4">
        <f>IFERROR(P952/P922,"-")</f>
        <v>0.80320680110725817</v>
      </c>
      <c r="Q971" s="4">
        <f>IFERROR(Q952/Q922,"-")</f>
        <v>0.78183149096178728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217.2346265538265</v>
      </c>
      <c r="G972" s="3">
        <f>[1]Residential!C$26</f>
        <v>218.0721948825981</v>
      </c>
      <c r="H972" s="3">
        <f>[1]Residential!D$26</f>
        <v>218.64151635470319</v>
      </c>
      <c r="I972" s="3">
        <f>[1]Residential!E$26</f>
        <v>213.92853690201036</v>
      </c>
      <c r="J972" s="3">
        <f>[1]Residential!F$26</f>
        <v>207.92206298378457</v>
      </c>
      <c r="K972" s="3">
        <f>[1]Residential!G$26</f>
        <v>198.60633239340615</v>
      </c>
      <c r="L972" s="3">
        <f>[1]Residential!H$26</f>
        <v>194.07036959550902</v>
      </c>
      <c r="M972" s="3">
        <f>[1]Residential!I$26</f>
        <v>194.24991591077031</v>
      </c>
      <c r="N972" s="3">
        <f>[1]Residential!J$26</f>
        <v>190.29167764429303</v>
      </c>
      <c r="O972" s="3">
        <f>[1]Residential!K$26</f>
        <v>186.31582053203849</v>
      </c>
      <c r="P972" s="3">
        <f>[1]Residential!L$26</f>
        <v>186.31300032872451</v>
      </c>
      <c r="Q972" s="3">
        <f>[1]Residential!M$26</f>
        <v>176.07423294751112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69.470008639422346</v>
      </c>
      <c r="G973" s="1">
        <f>[1]Residential!C$15</f>
        <v>70.028400486573446</v>
      </c>
      <c r="H973" s="1">
        <f>[1]Residential!D$15</f>
        <v>70.851491071202446</v>
      </c>
      <c r="I973" s="1">
        <f>[1]Residential!E$15</f>
        <v>67.944041619036895</v>
      </c>
      <c r="J973" s="1">
        <f>[1]Residential!F$15</f>
        <v>67.529916314654727</v>
      </c>
      <c r="K973" s="1">
        <f>[1]Residential!G$15</f>
        <v>64.452327369893226</v>
      </c>
      <c r="L973" s="1">
        <f>[1]Residential!H$15</f>
        <v>66.794922617313816</v>
      </c>
      <c r="M973" s="1">
        <f>[1]Residential!I$15</f>
        <v>75.806318030572754</v>
      </c>
      <c r="N973" s="1">
        <f>[1]Residential!J$15</f>
        <v>78.029857543727786</v>
      </c>
      <c r="O973" s="1">
        <f>[1]Residential!K$15</f>
        <v>78.536305369645504</v>
      </c>
      <c r="P973" s="1">
        <f>[1]Residential!L$15</f>
        <v>78.603898696495989</v>
      </c>
      <c r="Q973" s="1">
        <f>[1]Residential!M$15</f>
        <v>74.582027985104105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15.333197251862384</v>
      </c>
      <c r="G974" s="1">
        <f t="shared" ref="G974:K974" si="1169">SUM(G975:G976)</f>
        <v>15.115755759752886</v>
      </c>
      <c r="H974" s="1">
        <f t="shared" si="1169"/>
        <v>15.847905054736728</v>
      </c>
      <c r="I974" s="1">
        <f t="shared" si="1169"/>
        <v>14.983484179960648</v>
      </c>
      <c r="J974" s="1">
        <f t="shared" si="1169"/>
        <v>15.875306370566337</v>
      </c>
      <c r="K974" s="1">
        <f t="shared" si="1169"/>
        <v>14.331610925226423</v>
      </c>
      <c r="L974" s="1">
        <f t="shared" ref="L974:O974" si="1170">SUM(L975:L976)</f>
        <v>16.341422254970059</v>
      </c>
      <c r="M974" s="1">
        <f t="shared" si="1170"/>
        <v>22.357682141331516</v>
      </c>
      <c r="N974" s="1">
        <f t="shared" si="1170"/>
        <v>23.605258086386101</v>
      </c>
      <c r="O974" s="1">
        <f t="shared" si="1170"/>
        <v>23.809111139080755</v>
      </c>
      <c r="P974" s="1">
        <f>SUM(P975:P976)</f>
        <v>23.699062778206994</v>
      </c>
      <c r="Q974" s="1">
        <f>SUM(Q975:Q976)</f>
        <v>21.186203171638873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9.3768442451151515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8.1378294084632952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8.4225304672394543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5.437759129639117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3.013874985103929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1.8756972021343647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1.2969684707787317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4.1640557788519743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3.8524527102167414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3.758009587069985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3.6479527040621367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1.1350857378022847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5.9563530067472321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6.9779263512895922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7.4253745874972745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9.545725050321531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12.861431385462408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12.455913723092058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15.044453784191328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18.193626362479542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19.752805376169359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20.05110155201077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20.051110074144855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20.051117433836588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9.559905767595037</v>
      </c>
      <c r="G977" s="1">
        <f t="shared" ref="G977:K977" si="1174">SUM(G978:G979)</f>
        <v>10.085306510364662</v>
      </c>
      <c r="H977" s="1">
        <f t="shared" si="1174"/>
        <v>10.370095282503174</v>
      </c>
      <c r="I977" s="1">
        <f t="shared" si="1174"/>
        <v>8.1222850178828327</v>
      </c>
      <c r="J977" s="1">
        <f t="shared" si="1174"/>
        <v>6.6245237284318268</v>
      </c>
      <c r="K977" s="1">
        <f t="shared" si="1174"/>
        <v>5.0688499979586421</v>
      </c>
      <c r="L977" s="1">
        <f t="shared" ref="L977:O977" si="1175">SUM(L978:L979)</f>
        <v>5.5800337390748238</v>
      </c>
      <c r="M977" s="1">
        <f t="shared" si="1175"/>
        <v>8.5165475404426356</v>
      </c>
      <c r="N977" s="1">
        <f t="shared" si="1175"/>
        <v>8.9487601940452315</v>
      </c>
      <c r="O977" s="1">
        <f t="shared" si="1175"/>
        <v>8.8676754131250721</v>
      </c>
      <c r="P977" s="1">
        <f>SUM(P978:P979)</f>
        <v>8.632041770472128</v>
      </c>
      <c r="Q977" s="1">
        <f>SUM(Q978:Q979)</f>
        <v>7.1068472469383446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8.4110080760124859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8.7988744660248308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8.6176553376695413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5.5288590912430502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2.7182161405042327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1.6812471743603363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1.1553825664982627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3.6868650996994328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3.4109691121784329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3.3273495278594489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3.2299036477525718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1.0050315722526528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1.1488976915825517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1.2864320443398309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1.7524399448336323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2.593425926639783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3.9063075879275937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3.3876028235983053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4.4246511725765609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4.8296824407432029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5.537791081866799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5.5403258852656236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5.4021381227195553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6.1018156746856915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44.576905619964926</v>
      </c>
      <c r="G980" s="1">
        <f>[1]Residential!C$3-([1]Residential!C$10-[1]Residential!C$244)</f>
        <v>44.827338216455892</v>
      </c>
      <c r="H980" s="1">
        <f>[1]Residential!D$3-([1]Residential!D$10-[1]Residential!D$244)</f>
        <v>44.633490733962546</v>
      </c>
      <c r="I980" s="1">
        <f>[1]Residential!E$3-([1]Residential!E$10-[1]Residential!E$244)</f>
        <v>44.838272421193416</v>
      </c>
      <c r="J980" s="1">
        <f>[1]Residential!F$3-([1]Residential!F$10-[1]Residential!F$244)</f>
        <v>45.03008621565656</v>
      </c>
      <c r="K980" s="1">
        <f>[1]Residential!G$3-([1]Residential!G$10-[1]Residential!G$244)</f>
        <v>45.051866446708161</v>
      </c>
      <c r="L980" s="1">
        <f>[1]Residential!H$3-([1]Residential!H$10-[1]Residential!H$244)</f>
        <v>44.873466623268932</v>
      </c>
      <c r="M980" s="1">
        <f>[1]Residential!I$3-([1]Residential!I$10-[1]Residential!I$244)</f>
        <v>44.932088348798608</v>
      </c>
      <c r="N980" s="1">
        <f>[1]Residential!J$3-([1]Residential!J$10-[1]Residential!J$244)</f>
        <v>45.47583926329645</v>
      </c>
      <c r="O980" s="1">
        <f>[1]Residential!K$3-([1]Residential!K$10-[1]Residential!K$244)</f>
        <v>45.859518817439678</v>
      </c>
      <c r="P980" s="1">
        <f>[1]Residential!L$3-([1]Residential!L$10-[1]Residential!L$244)</f>
        <v>46.272794147816867</v>
      </c>
      <c r="Q980" s="1">
        <f>[1]Residential!M$3-([1]Residential!M$10-[1]Residential!M$244)</f>
        <v>46.288977566526889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60.231826328439951</v>
      </c>
      <c r="G981" s="1">
        <f>SUM([1]Residential!C$16:C$17)</f>
        <v>51.320001632503924</v>
      </c>
      <c r="H981" s="1">
        <f>SUM([1]Residential!D$16:D$17)</f>
        <v>49.89067051267503</v>
      </c>
      <c r="I981" s="1">
        <f>SUM([1]Residential!E$16:E$17)</f>
        <v>41.312818542525577</v>
      </c>
      <c r="J981" s="1">
        <f>SUM([1]Residential!F$16:F$17)</f>
        <v>21.195220655551349</v>
      </c>
      <c r="K981" s="1">
        <f>SUM([1]Residential!G$16:G$17)</f>
        <v>10.986288189729796</v>
      </c>
      <c r="L981" s="1">
        <f>SUM([1]Residential!H$16:H$17)</f>
        <v>4.714279776223858</v>
      </c>
      <c r="M981" s="1">
        <f>SUM([1]Residential!I$16:I$17)</f>
        <v>4.7139720925621225</v>
      </c>
      <c r="N981" s="1">
        <f>SUM([1]Residential!J$16:J$17)</f>
        <v>4.7137615348507396</v>
      </c>
      <c r="O981" s="1">
        <f>SUM([1]Residential!K$16:K$17)</f>
        <v>3.1761473644898204</v>
      </c>
      <c r="P981" s="1">
        <f>SUM([1]Residential!L$16:L$17)</f>
        <v>3.1760801969003567</v>
      </c>
      <c r="Q981" s="1">
        <f>SUM([1]Residential!M$16:M$17)</f>
        <v>0.63779607146582584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60.231826328439951</v>
      </c>
      <c r="G982" s="1">
        <f>[1]Residential!C$16</f>
        <v>51.320001632503924</v>
      </c>
      <c r="H982" s="1">
        <f>[1]Residential!D$16</f>
        <v>49.890635365235418</v>
      </c>
      <c r="I982" s="1">
        <f>[1]Residential!E$16</f>
        <v>41.312545623138021</v>
      </c>
      <c r="J982" s="1">
        <f>[1]Residential!F$16</f>
        <v>21.194798994867444</v>
      </c>
      <c r="K982" s="1">
        <f>[1]Residential!G$16</f>
        <v>10.986135256114153</v>
      </c>
      <c r="L982" s="1">
        <f>[1]Residential!H$16</f>
        <v>4.7139747515073696</v>
      </c>
      <c r="M982" s="1">
        <f>[1]Residential!I$16</f>
        <v>0</v>
      </c>
      <c r="N982" s="1">
        <f>[1]Residential!J$16</f>
        <v>1.8219361118710378E-4</v>
      </c>
      <c r="O982" s="1">
        <f>[1]Residential!K$16</f>
        <v>1.9853565944710576E-4</v>
      </c>
      <c r="P982" s="1">
        <f>[1]Residential!L$16</f>
        <v>1.7397334826468159E-4</v>
      </c>
      <c r="Q982" s="1">
        <f>[1]Residential!M$16</f>
        <v>3.2928505696006586E-4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3.5147439612990874E-5</v>
      </c>
      <c r="I983" s="1">
        <f>[1]Residential!E$17</f>
        <v>2.7291938755705312E-4</v>
      </c>
      <c r="J983" s="1">
        <f>[1]Residential!F$17</f>
        <v>4.2166068390641612E-4</v>
      </c>
      <c r="K983" s="1">
        <f>[1]Residential!G$17</f>
        <v>1.5293361564280221E-4</v>
      </c>
      <c r="L983" s="1">
        <f>[1]Residential!H$17</f>
        <v>3.050247164883477E-4</v>
      </c>
      <c r="M983" s="1">
        <f>[1]Residential!I$17</f>
        <v>4.7139720925621225</v>
      </c>
      <c r="N983" s="1">
        <f>[1]Residential!J$17</f>
        <v>4.7135793412395524</v>
      </c>
      <c r="O983" s="1">
        <f>[1]Residential!K$17</f>
        <v>3.1759488288303732</v>
      </c>
      <c r="P983" s="1">
        <f>[1]Residential!L$17</f>
        <v>3.1759062235520918</v>
      </c>
      <c r="Q983" s="1">
        <f>[1]Residential!M$17</f>
        <v>0.63746678640886578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50.371413920556179</v>
      </c>
      <c r="G984" s="1">
        <f t="shared" ref="G984:K984" si="1178">SUM(G986,G988)</f>
        <v>42.89638046397981</v>
      </c>
      <c r="H984" s="1">
        <f t="shared" si="1178"/>
        <v>44.505109290668123</v>
      </c>
      <c r="I984" s="1">
        <f t="shared" si="1178"/>
        <v>39.901422844130522</v>
      </c>
      <c r="J984" s="1">
        <f t="shared" si="1178"/>
        <v>20.721916755953185</v>
      </c>
      <c r="K984" s="1">
        <f t="shared" si="1178"/>
        <v>10.985281650729609</v>
      </c>
      <c r="L984" s="1">
        <f t="shared" ref="L984:O984" si="1179">SUM(L986,L988)</f>
        <v>4.7135120306685803</v>
      </c>
      <c r="M984" s="1">
        <f t="shared" si="1179"/>
        <v>4.7135096898245141</v>
      </c>
      <c r="N984" s="1">
        <f t="shared" si="1179"/>
        <v>4.7135029127163346</v>
      </c>
      <c r="O984" s="1">
        <f t="shared" si="1179"/>
        <v>3.1756640386016901</v>
      </c>
      <c r="P984" s="1">
        <f>SUM(P986,P988)</f>
        <v>3.1756557532205574</v>
      </c>
      <c r="Q984" s="1">
        <f>SUM(Q986,Q988)</f>
        <v>0.636877254419426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50.371413920556179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42.89638046397981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44.505109290668123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39.901422844130522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20.721916755953185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10.985281650729609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4.7135120306685803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4.7135096898245141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4.7135029127163346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3.1756640386016901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3.1756557532205574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0.636877254419426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50.371413920556179</v>
      </c>
      <c r="G986" s="1">
        <f t="shared" ref="G986:O986" si="1180">G987</f>
        <v>42.89638046397981</v>
      </c>
      <c r="H986" s="1">
        <f t="shared" si="1180"/>
        <v>44.505077937298338</v>
      </c>
      <c r="I986" s="1">
        <f t="shared" si="1180"/>
        <v>39.901159248658963</v>
      </c>
      <c r="J986" s="1">
        <f t="shared" si="1180"/>
        <v>20.72150451124325</v>
      </c>
      <c r="K986" s="1">
        <f t="shared" si="1180"/>
        <v>10.9851287311254</v>
      </c>
      <c r="L986" s="1">
        <f t="shared" si="1180"/>
        <v>4.7132070556269907</v>
      </c>
      <c r="M986" s="1">
        <f t="shared" si="1180"/>
        <v>0</v>
      </c>
      <c r="N986" s="1">
        <f t="shared" si="1180"/>
        <v>1.8218361507248241E-4</v>
      </c>
      <c r="O986" s="1">
        <f t="shared" si="1180"/>
        <v>1.9850544755423185E-4</v>
      </c>
      <c r="P986" s="1">
        <f>P987</f>
        <v>1.7395009888697489E-4</v>
      </c>
      <c r="Q986" s="1">
        <f>Q987</f>
        <v>3.2881068476337872E-4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50.371413920556179</v>
      </c>
      <c r="G987" s="1">
        <f t="shared" ref="G987:K987" si="1181">G985*IFERROR(G982/G981,0)</f>
        <v>42.89638046397981</v>
      </c>
      <c r="H987" s="1">
        <f t="shared" si="1181"/>
        <v>44.505077937298338</v>
      </c>
      <c r="I987" s="1">
        <f t="shared" si="1181"/>
        <v>39.901159248658963</v>
      </c>
      <c r="J987" s="1">
        <f t="shared" si="1181"/>
        <v>20.72150451124325</v>
      </c>
      <c r="K987" s="1">
        <f t="shared" si="1181"/>
        <v>10.9851287311254</v>
      </c>
      <c r="L987" s="1">
        <f t="shared" ref="L987:O987" si="1182">L985*IFERROR(L982/L981,0)</f>
        <v>4.7132070556269907</v>
      </c>
      <c r="M987" s="1">
        <f t="shared" si="1182"/>
        <v>0</v>
      </c>
      <c r="N987" s="1">
        <f t="shared" si="1182"/>
        <v>1.8218361507248241E-4</v>
      </c>
      <c r="O987" s="1">
        <f t="shared" si="1182"/>
        <v>1.9850544755423185E-4</v>
      </c>
      <c r="P987" s="1">
        <f>P985*IFERROR(P982/P981,0)</f>
        <v>1.7395009888697489E-4</v>
      </c>
      <c r="Q987" s="1">
        <f>Q985*IFERROR(Q982/Q981,0)</f>
        <v>3.2881068476337872E-4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3.1353369784881124E-5</v>
      </c>
      <c r="I988" s="1">
        <f t="shared" si="1183"/>
        <v>2.6359547155863083E-4</v>
      </c>
      <c r="J988" s="1">
        <f t="shared" si="1183"/>
        <v>4.1224470993483919E-4</v>
      </c>
      <c r="K988" s="1">
        <f t="shared" si="1183"/>
        <v>1.5291960420960038E-4</v>
      </c>
      <c r="L988" s="1">
        <f t="shared" si="1183"/>
        <v>3.0497504158955024E-4</v>
      </c>
      <c r="M988" s="1">
        <f t="shared" si="1183"/>
        <v>4.7135096898245141</v>
      </c>
      <c r="N988" s="1">
        <f t="shared" si="1183"/>
        <v>4.7133207291012624</v>
      </c>
      <c r="O988" s="1">
        <f t="shared" si="1183"/>
        <v>3.1754655331541359</v>
      </c>
      <c r="P988" s="1">
        <f>P989</f>
        <v>3.1754818031216705</v>
      </c>
      <c r="Q988" s="1">
        <f>Q989</f>
        <v>0.63654844373466257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3.1353369784881124E-5</v>
      </c>
      <c r="I989" s="1">
        <f t="shared" si="1184"/>
        <v>2.6359547155863083E-4</v>
      </c>
      <c r="J989" s="1">
        <f t="shared" si="1184"/>
        <v>4.1224470993483919E-4</v>
      </c>
      <c r="K989" s="1">
        <f t="shared" si="1184"/>
        <v>1.5291960420960038E-4</v>
      </c>
      <c r="L989" s="1">
        <f t="shared" ref="L989:O989" si="1185">L985-L987</f>
        <v>3.0497504158955024E-4</v>
      </c>
      <c r="M989" s="1">
        <f t="shared" si="1185"/>
        <v>4.7135096898245141</v>
      </c>
      <c r="N989" s="1">
        <f t="shared" si="1185"/>
        <v>4.7133207291012624</v>
      </c>
      <c r="O989" s="1">
        <f t="shared" si="1185"/>
        <v>3.1754655331541359</v>
      </c>
      <c r="P989" s="1">
        <f>P985-P987</f>
        <v>3.1754818031216705</v>
      </c>
      <c r="Q989" s="1">
        <f>Q985-Q987</f>
        <v>0.63654844373466257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9.8604124078837625</v>
      </c>
      <c r="G990" s="1">
        <f t="shared" ref="G990:O990" si="1186">G991</f>
        <v>8.4236211685241162</v>
      </c>
      <c r="H990" s="1">
        <f t="shared" si="1186"/>
        <v>5.3855612220069098</v>
      </c>
      <c r="I990" s="1">
        <f t="shared" si="1186"/>
        <v>1.4113956983950526</v>
      </c>
      <c r="J990" s="1">
        <f t="shared" si="1186"/>
        <v>0.47330389959816549</v>
      </c>
      <c r="K990" s="1">
        <f t="shared" si="1186"/>
        <v>1.0065390001868305E-3</v>
      </c>
      <c r="L990" s="1">
        <f t="shared" si="1186"/>
        <v>7.6774555527721799E-4</v>
      </c>
      <c r="M990" s="1">
        <f t="shared" si="1186"/>
        <v>4.6240273760899693E-4</v>
      </c>
      <c r="N990" s="1">
        <f t="shared" si="1186"/>
        <v>2.5862213440512474E-4</v>
      </c>
      <c r="O990" s="1">
        <f t="shared" si="1186"/>
        <v>4.8332588812988002E-4</v>
      </c>
      <c r="P990" s="1">
        <f>P991</f>
        <v>4.2444367979908442E-4</v>
      </c>
      <c r="Q990" s="1">
        <f>Q991</f>
        <v>9.188170463998404E-4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9.8604124078837625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8.4236211685241162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5.3855612220069098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1.4113956983950526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0.47330389959816549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1.0065390001868305E-3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7.6774555527721799E-4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4.6240273760899693E-4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2.5862213440512474E-4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4.8332588812988002E-4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4.2444367979908442E-4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9.188170463998404E-4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9.8604124078837625</v>
      </c>
      <c r="G992" s="1">
        <f t="shared" ref="G992:K992" si="1187">IFERROR(G982/G981,0)*G991</f>
        <v>8.4236211685241162</v>
      </c>
      <c r="H992" s="1">
        <f t="shared" si="1187"/>
        <v>5.385557427937079</v>
      </c>
      <c r="I992" s="1">
        <f t="shared" si="1187"/>
        <v>1.4113863744790578</v>
      </c>
      <c r="J992" s="1">
        <f t="shared" si="1187"/>
        <v>0.47329448362419463</v>
      </c>
      <c r="K992" s="1">
        <f t="shared" si="1187"/>
        <v>1.0065249887531301E-3</v>
      </c>
      <c r="L992" s="1">
        <f t="shared" ref="L992:O992" si="1188">IFERROR(L982/L981,0)*L991</f>
        <v>7.6769588037851671E-4</v>
      </c>
      <c r="M992" s="1">
        <f t="shared" si="1188"/>
        <v>0</v>
      </c>
      <c r="N992" s="1">
        <f t="shared" si="1188"/>
        <v>9.9961146213728059E-9</v>
      </c>
      <c r="O992" s="1">
        <f t="shared" si="1188"/>
        <v>3.0211892873911815E-8</v>
      </c>
      <c r="P992" s="1">
        <f>IFERROR(P982/P981,0)*P991</f>
        <v>2.3249377706675634E-8</v>
      </c>
      <c r="Q992" s="1">
        <f>IFERROR(Q982/Q981,0)*Q991</f>
        <v>4.7437219668710699E-7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3.7940698307536991E-6</v>
      </c>
      <c r="I993" s="1">
        <f t="shared" si="1189"/>
        <v>9.3239159948410588E-6</v>
      </c>
      <c r="J993" s="1">
        <f t="shared" si="1189"/>
        <v>9.4159739708610246E-6</v>
      </c>
      <c r="K993" s="1">
        <f t="shared" si="1189"/>
        <v>1.4011433700344272E-8</v>
      </c>
      <c r="L993" s="1">
        <f t="shared" ref="L993:O993" si="1190">L991-L992</f>
        <v>4.9674898701282215E-8</v>
      </c>
      <c r="M993" s="1">
        <f t="shared" si="1190"/>
        <v>4.6240273760899693E-4</v>
      </c>
      <c r="N993" s="1">
        <f t="shared" si="1190"/>
        <v>2.5861213829050337E-4</v>
      </c>
      <c r="O993" s="1">
        <f t="shared" si="1190"/>
        <v>4.8329567623700613E-4</v>
      </c>
      <c r="P993" s="1">
        <f>P991-P992</f>
        <v>4.2442043042137774E-4</v>
      </c>
      <c r="Q993" s="1">
        <f>Q991-Q992</f>
        <v>9.1834267420315332E-4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47.001917652524931</v>
      </c>
      <c r="G994" s="1">
        <f t="shared" ref="G994:K994" si="1191">SUM(G995:G996)</f>
        <v>48.095600537183905</v>
      </c>
      <c r="H994" s="1">
        <f t="shared" si="1191"/>
        <v>48.069600907263798</v>
      </c>
      <c r="I994" s="1">
        <f t="shared" si="1191"/>
        <v>52.388960350936578</v>
      </c>
      <c r="J994" s="1">
        <f t="shared" si="1191"/>
        <v>50.983153192151171</v>
      </c>
      <c r="K994" s="1">
        <f t="shared" si="1191"/>
        <v>50.436532866389115</v>
      </c>
      <c r="L994" s="1">
        <f t="shared" ref="L994:O994" si="1192">SUM(L995:L996)</f>
        <v>38.251523324525955</v>
      </c>
      <c r="M994" s="1">
        <f t="shared" si="1192"/>
        <v>17.710006028146715</v>
      </c>
      <c r="N994" s="1">
        <f t="shared" si="1192"/>
        <v>10.533043430825272</v>
      </c>
      <c r="O994" s="1">
        <f t="shared" si="1192"/>
        <v>7.7954843915305378</v>
      </c>
      <c r="P994" s="1">
        <f>SUM(P995:P996)</f>
        <v>7.937576159332469</v>
      </c>
      <c r="Q994" s="1">
        <f>SUM(Q995:Q996)</f>
        <v>6.3752590345894458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46.692212775853221</v>
      </c>
      <c r="G995" s="1">
        <f>[1]Residential!C$18</f>
        <v>48.095051754731657</v>
      </c>
      <c r="H995" s="1">
        <f>[1]Residential!D$18</f>
        <v>48.069058065756295</v>
      </c>
      <c r="I995" s="1">
        <f>[1]Residential!E$18</f>
        <v>52.388416169241587</v>
      </c>
      <c r="J995" s="1">
        <f>[1]Residential!F$18</f>
        <v>50.982608437735962</v>
      </c>
      <c r="K995" s="1">
        <f>[1]Residential!G$18</f>
        <v>50.428291841679453</v>
      </c>
      <c r="L995" s="1">
        <f>[1]Residential!H$18</f>
        <v>38.243225713314942</v>
      </c>
      <c r="M995" s="1">
        <f>[1]Residential!I$18</f>
        <v>14.057990057233397</v>
      </c>
      <c r="N995" s="1">
        <f>[1]Residential!J$18</f>
        <v>6.7425548490937226</v>
      </c>
      <c r="O995" s="1">
        <f>[1]Residential!K$18</f>
        <v>4.013078570461575</v>
      </c>
      <c r="P995" s="1">
        <f>[1]Residential!L$18</f>
        <v>4.016704310673977</v>
      </c>
      <c r="Q995" s="1">
        <f>[1]Residential!M$18</f>
        <v>2.4105974047444221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0.30970487667170943</v>
      </c>
      <c r="G996" s="1">
        <f>[1]Residential!C$19</f>
        <v>5.4878245224845499E-4</v>
      </c>
      <c r="H996" s="1">
        <f>[1]Residential!D$19</f>
        <v>5.428415075051454E-4</v>
      </c>
      <c r="I996" s="1">
        <f>[1]Residential!E$19</f>
        <v>5.4418169499438065E-4</v>
      </c>
      <c r="J996" s="1">
        <f>[1]Residential!F$19</f>
        <v>5.4475441521100332E-4</v>
      </c>
      <c r="K996" s="1">
        <f>[1]Residential!G$19</f>
        <v>8.2410247096627223E-3</v>
      </c>
      <c r="L996" s="1">
        <f>[1]Residential!H$19</f>
        <v>8.2976112110141661E-3</v>
      </c>
      <c r="M996" s="1">
        <f>[1]Residential!I$19</f>
        <v>3.6520159709133169</v>
      </c>
      <c r="N996" s="1">
        <f>[1]Residential!J$19</f>
        <v>3.7904885817315486</v>
      </c>
      <c r="O996" s="1">
        <f>[1]Residential!K$19</f>
        <v>3.7824058210689628</v>
      </c>
      <c r="P996" s="1">
        <f>[1]Residential!L$19</f>
        <v>3.9208718486584924</v>
      </c>
      <c r="Q996" s="1">
        <f>[1]Residential!M$19</f>
        <v>3.9646616298450232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38.494650260119656</v>
      </c>
      <c r="G997" s="1">
        <f t="shared" ref="G997:K997" si="1195">SUM(G998:G999)</f>
        <v>41.378994987237661</v>
      </c>
      <c r="H997" s="1">
        <f t="shared" si="1195"/>
        <v>39.673795730425063</v>
      </c>
      <c r="I997" s="1">
        <f t="shared" si="1195"/>
        <v>39.676349650125644</v>
      </c>
      <c r="J997" s="1">
        <f t="shared" si="1195"/>
        <v>40.760596947423785</v>
      </c>
      <c r="K997" s="1">
        <f t="shared" si="1195"/>
        <v>39.525754798423513</v>
      </c>
      <c r="L997" s="1">
        <f t="shared" ref="L997:O997" si="1196">SUM(L998:L999)</f>
        <v>31.589155970130413</v>
      </c>
      <c r="M997" s="1">
        <f t="shared" si="1196"/>
        <v>15.283676648431632</v>
      </c>
      <c r="N997" s="1">
        <f t="shared" si="1196"/>
        <v>9.1436214680427188</v>
      </c>
      <c r="O997" s="1">
        <f t="shared" si="1196"/>
        <v>6.8239320926104394</v>
      </c>
      <c r="P997" s="1">
        <f>SUM(P998:P999)</f>
        <v>6.8239084289724987</v>
      </c>
      <c r="Q997" s="1">
        <f>SUM(Q998:Q999)</f>
        <v>5.4441349030837518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38.494650260119656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41.378994987237661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39.670945626324936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39.67092453166962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36.727341146067985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32.527332806492311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24.800471416002349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11.069524674035186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7.1982755775447824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5.0732395415631082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5.073233003652752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3.69345659927522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2.8501041001279905E-3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5.4251184560208639E-3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4.0332558013557982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6.9984219919312025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6.7886845541280643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4.2141519743964455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1.9453458904979359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1.7506925510473315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1.7506754253197465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1.7506783038085316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38.24100144094875</v>
      </c>
      <c r="G1000" s="1">
        <f t="shared" ref="G1000:K1000" si="1197">SUM(G1001:G1002)</f>
        <v>41.378522842881686</v>
      </c>
      <c r="H1000" s="1">
        <f t="shared" si="1197"/>
        <v>39.673347701261598</v>
      </c>
      <c r="I1000" s="1">
        <f t="shared" si="1197"/>
        <v>39.675937518580007</v>
      </c>
      <c r="J1000" s="1">
        <f t="shared" si="1197"/>
        <v>40.760161420906428</v>
      </c>
      <c r="K1000" s="1">
        <f t="shared" si="1197"/>
        <v>39.519296528922226</v>
      </c>
      <c r="L1000" s="1">
        <f t="shared" ref="L1000:O1000" si="1198">SUM(L1001:L1002)</f>
        <v>31.582303575455818</v>
      </c>
      <c r="M1000" s="1">
        <f t="shared" si="1198"/>
        <v>12.131998940042495</v>
      </c>
      <c r="N1000" s="1">
        <f t="shared" si="1198"/>
        <v>5.8531391874075336</v>
      </c>
      <c r="O1000" s="1">
        <f t="shared" si="1198"/>
        <v>3.5129280326560051</v>
      </c>
      <c r="P1000" s="1">
        <f>SUM(P1001:P1002)</f>
        <v>3.4531476425674259</v>
      </c>
      <c r="Q1000" s="1">
        <f>SUM(Q1001:Q1002)</f>
        <v>2.0585230180058649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38.24100144094875</v>
      </c>
      <c r="G1001" s="1">
        <f t="shared" ref="G1001:K1001" si="1199">G998-G1004</f>
        <v>41.378522842881686</v>
      </c>
      <c r="H1001" s="1">
        <f t="shared" si="1199"/>
        <v>39.670497629347189</v>
      </c>
      <c r="I1001" s="1">
        <f t="shared" si="1199"/>
        <v>39.670512456476509</v>
      </c>
      <c r="J1001" s="1">
        <f t="shared" si="1199"/>
        <v>36.726948714843246</v>
      </c>
      <c r="K1001" s="1">
        <f t="shared" si="1199"/>
        <v>32.522018036856821</v>
      </c>
      <c r="L1001" s="1">
        <f t="shared" ref="L1001:O1001" si="1200">L998-L1004</f>
        <v>24.795091638890888</v>
      </c>
      <c r="M1001" s="1">
        <f t="shared" si="1200"/>
        <v>8.7868557220457912</v>
      </c>
      <c r="N1001" s="1">
        <f t="shared" si="1200"/>
        <v>4.6078579490566813</v>
      </c>
      <c r="O1001" s="1">
        <f t="shared" si="1200"/>
        <v>2.6116797705585477</v>
      </c>
      <c r="P1001" s="1">
        <f>P998-P1004</f>
        <v>2.5672417455631957</v>
      </c>
      <c r="Q1001" s="1">
        <f>Q998-Q1004</f>
        <v>1.3965608055206453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2.8500719144060986E-3</v>
      </c>
      <c r="I1002" s="1">
        <f t="shared" si="1201"/>
        <v>5.4250621034966457E-3</v>
      </c>
      <c r="J1002" s="1">
        <f t="shared" si="1201"/>
        <v>4.0332127060631793</v>
      </c>
      <c r="K1002" s="1">
        <f t="shared" si="1201"/>
        <v>6.9972784920654023</v>
      </c>
      <c r="L1002" s="1">
        <f t="shared" ref="L1002:O1002" si="1202">L999-L1005</f>
        <v>6.7872119365649288</v>
      </c>
      <c r="M1002" s="1">
        <f t="shared" si="1202"/>
        <v>3.3451432179967036</v>
      </c>
      <c r="N1002" s="1">
        <f t="shared" si="1202"/>
        <v>1.2452812383508522</v>
      </c>
      <c r="O1002" s="1">
        <f t="shared" si="1202"/>
        <v>0.90124826209745745</v>
      </c>
      <c r="P1002" s="1">
        <f>P999-P1005</f>
        <v>0.88590589700423017</v>
      </c>
      <c r="Q1002" s="1">
        <f>Q999-Q1005</f>
        <v>0.66196221248521958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0.25364881917090248</v>
      </c>
      <c r="G1003" s="1">
        <f t="shared" ref="G1003:K1003" si="1203">SUM(G1004:G1005)</f>
        <v>4.7214435597111714E-4</v>
      </c>
      <c r="H1003" s="1">
        <f t="shared" si="1203"/>
        <v>4.4802916346868918E-4</v>
      </c>
      <c r="I1003" s="1">
        <f t="shared" si="1203"/>
        <v>4.1213154563791754E-4</v>
      </c>
      <c r="J1003" s="1">
        <f t="shared" si="1203"/>
        <v>4.3552651735875023E-4</v>
      </c>
      <c r="K1003" s="1">
        <f t="shared" si="1203"/>
        <v>6.4582695012913201E-3</v>
      </c>
      <c r="L1003" s="1">
        <f t="shared" ref="L1003:O1003" si="1204">SUM(L1004:L1005)</f>
        <v>6.8523946745976437E-3</v>
      </c>
      <c r="M1003" s="1">
        <f t="shared" si="1204"/>
        <v>3.151677708389137</v>
      </c>
      <c r="N1003" s="1">
        <f t="shared" si="1204"/>
        <v>3.2904822806351843</v>
      </c>
      <c r="O1003" s="1">
        <f t="shared" si="1204"/>
        <v>3.3110040599544344</v>
      </c>
      <c r="P1003" s="1">
        <f>SUM(P1004:P1005)</f>
        <v>3.3707607864050724</v>
      </c>
      <c r="Q1003" s="1">
        <f>SUM(Q1004:Q1005)</f>
        <v>3.3856118850778865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0.25364881917090248</v>
      </c>
      <c r="G1004" s="1">
        <f t="shared" ref="G1004:K1004" si="1205">G998*IFERROR(G996/G994,0)</f>
        <v>4.7214435597111714E-4</v>
      </c>
      <c r="H1004" s="1">
        <f t="shared" si="1205"/>
        <v>4.4799697774679719E-4</v>
      </c>
      <c r="I1004" s="1">
        <f t="shared" si="1205"/>
        <v>4.1207519311369932E-4</v>
      </c>
      <c r="J1004" s="1">
        <f t="shared" si="1205"/>
        <v>3.9243122473957558E-4</v>
      </c>
      <c r="K1004" s="1">
        <f t="shared" si="1205"/>
        <v>5.3147696354909476E-3</v>
      </c>
      <c r="L1004" s="1">
        <f t="shared" ref="L1004:O1004" si="1206">L998*IFERROR(L996/L994,0)</f>
        <v>5.3797771114624682E-3</v>
      </c>
      <c r="M1004" s="1">
        <f t="shared" si="1206"/>
        <v>2.282668951989395</v>
      </c>
      <c r="N1004" s="1">
        <f t="shared" si="1206"/>
        <v>2.5904176284881006</v>
      </c>
      <c r="O1004" s="1">
        <f t="shared" si="1206"/>
        <v>2.4615597710045605</v>
      </c>
      <c r="P1004" s="1">
        <f>P998*IFERROR(P996/P994,0)</f>
        <v>2.5059912580895563</v>
      </c>
      <c r="Q1004" s="1">
        <f>Q998*IFERROR(Q996/Q994,0)</f>
        <v>2.2968957937545746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3.2185721891988574E-8</v>
      </c>
      <c r="I1005" s="1">
        <f t="shared" si="1207"/>
        <v>5.6352524218204921E-8</v>
      </c>
      <c r="J1005" s="1">
        <f t="shared" si="1207"/>
        <v>4.309529261917468E-5</v>
      </c>
      <c r="K1005" s="1">
        <f t="shared" si="1207"/>
        <v>1.1434998658003729E-3</v>
      </c>
      <c r="L1005" s="1">
        <f t="shared" ref="L1005:O1005" si="1208">L999*IFERROR(L$996/L$994,0)</f>
        <v>1.4726175631351753E-3</v>
      </c>
      <c r="M1005" s="1">
        <f t="shared" si="1208"/>
        <v>0.86900875639974173</v>
      </c>
      <c r="N1005" s="1">
        <f t="shared" si="1208"/>
        <v>0.70006465214708358</v>
      </c>
      <c r="O1005" s="1">
        <f t="shared" si="1208"/>
        <v>0.849444288949874</v>
      </c>
      <c r="P1005" s="1">
        <f>P999*IFERROR(P$996/P$994,0)</f>
        <v>0.86476952831551634</v>
      </c>
      <c r="Q1005" s="1">
        <f>Q999*IFERROR(Q$996/Q$994,0)</f>
        <v>1.088716091323312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8.5072673924052751</v>
      </c>
      <c r="G1006" s="1">
        <f t="shared" ref="G1006:K1006" si="1209">SUM(G1007:G1008)</f>
        <v>6.7166055499462445</v>
      </c>
      <c r="H1006" s="1">
        <f t="shared" si="1209"/>
        <v>8.3958051768387332</v>
      </c>
      <c r="I1006" s="1">
        <f t="shared" si="1209"/>
        <v>12.712610700810938</v>
      </c>
      <c r="J1006" s="1">
        <f t="shared" si="1209"/>
        <v>10.222556244727388</v>
      </c>
      <c r="K1006" s="1">
        <f t="shared" si="1209"/>
        <v>10.910778067965602</v>
      </c>
      <c r="L1006" s="1">
        <f t="shared" ref="L1006:O1006" si="1210">SUM(L1007:L1008)</f>
        <v>6.662367354395542</v>
      </c>
      <c r="M1006" s="1">
        <f t="shared" si="1210"/>
        <v>2.4263293797150833</v>
      </c>
      <c r="N1006" s="1">
        <f t="shared" si="1210"/>
        <v>1.3894219627825533</v>
      </c>
      <c r="O1006" s="1">
        <f t="shared" si="1210"/>
        <v>0.9715522989200982</v>
      </c>
      <c r="P1006" s="1">
        <f>SUM(P1007:P1008)</f>
        <v>1.1136677303599705</v>
      </c>
      <c r="Q1006" s="1">
        <f>SUM(Q1007:Q1008)</f>
        <v>0.93112413150569417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8.5072673924052751</v>
      </c>
      <c r="G1007" s="1">
        <f t="shared" ref="G1007:K1007" si="1211">G994-G998-G999-G1008</f>
        <v>6.7166055499462445</v>
      </c>
      <c r="H1007" s="1">
        <f t="shared" si="1211"/>
        <v>8.3951323806131661</v>
      </c>
      <c r="I1007" s="1">
        <f t="shared" si="1211"/>
        <v>12.711139002809757</v>
      </c>
      <c r="J1007" s="1">
        <f t="shared" si="1211"/>
        <v>8.9975668410211895</v>
      </c>
      <c r="K1007" s="1">
        <f t="shared" si="1211"/>
        <v>8.5333445309971161</v>
      </c>
      <c r="L1007" s="1">
        <f t="shared" ref="L1007:O1007" si="1212">L994-L998-L999-L1008</f>
        <v>4.3282266538588567</v>
      </c>
      <c r="M1007" s="1">
        <f t="shared" si="1212"/>
        <v>1.3689801344497385</v>
      </c>
      <c r="N1007" s="1">
        <f t="shared" si="1212"/>
        <v>0.90132630276029602</v>
      </c>
      <c r="O1007" s="1">
        <f t="shared" si="1212"/>
        <v>0.53229553220826431</v>
      </c>
      <c r="P1007" s="1">
        <f>P994-P998-P999-P1008</f>
        <v>0.67441556104451328</v>
      </c>
      <c r="Q1007" s="1">
        <f>Q994-Q998-Q999-Q1008</f>
        <v>0.49187118621383885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6.7279622556634742E-4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1.4716980011812784E-3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1.2249894037061984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2.3774335369684856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2.3341407005366852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1.0573492452653448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0.48809566002225729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0.43925676671183389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0.43925216931545724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0.43925294529185532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8.4512113349044675</v>
      </c>
      <c r="G1009" s="1">
        <f t="shared" ref="G1009:K1009" si="1213">SUM(G1010:G1011)</f>
        <v>6.7165289118499674</v>
      </c>
      <c r="H1009" s="1">
        <f t="shared" si="1213"/>
        <v>8.3957103644946969</v>
      </c>
      <c r="I1009" s="1">
        <f t="shared" si="1213"/>
        <v>12.712478650661582</v>
      </c>
      <c r="J1009" s="1">
        <f t="shared" si="1213"/>
        <v>10.222447016829536</v>
      </c>
      <c r="K1009" s="1">
        <f t="shared" si="1213"/>
        <v>10.908995312757229</v>
      </c>
      <c r="L1009" s="1">
        <f t="shared" ref="L1009:O1009" si="1214">SUM(L1010:L1011)</f>
        <v>6.6609221378591252</v>
      </c>
      <c r="M1009" s="1">
        <f t="shared" si="1214"/>
        <v>1.9259911171909032</v>
      </c>
      <c r="N1009" s="1">
        <f t="shared" si="1214"/>
        <v>0.88941566168618891</v>
      </c>
      <c r="O1009" s="1">
        <f t="shared" si="1214"/>
        <v>0.50015053780556995</v>
      </c>
      <c r="P1009" s="1">
        <f>SUM(P1010:P1011)</f>
        <v>0.5635566681065507</v>
      </c>
      <c r="Q1009" s="1">
        <f>SUM(Q1010:Q1011)</f>
        <v>0.35207438673855806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8.4512113349044675</v>
      </c>
      <c r="G1010" s="1">
        <f t="shared" ref="G1010:K1010" si="1215">G1007-G1013</f>
        <v>6.7165289118499674</v>
      </c>
      <c r="H1010" s="1">
        <f t="shared" si="1215"/>
        <v>8.3950375758668994</v>
      </c>
      <c r="I1010" s="1">
        <f t="shared" si="1215"/>
        <v>12.711006967947421</v>
      </c>
      <c r="J1010" s="1">
        <f t="shared" si="1215"/>
        <v>8.9974707021212605</v>
      </c>
      <c r="K1010" s="1">
        <f t="shared" si="1215"/>
        <v>8.5319502340631388</v>
      </c>
      <c r="L1010" s="1">
        <f t="shared" ref="L1010:O1010" si="1216">L1007-L1013</f>
        <v>4.3272877646621524</v>
      </c>
      <c r="M1010" s="1">
        <f t="shared" si="1216"/>
        <v>1.0866799868988184</v>
      </c>
      <c r="N1010" s="1">
        <f t="shared" si="1216"/>
        <v>0.57696923716339366</v>
      </c>
      <c r="O1010" s="1">
        <f t="shared" si="1216"/>
        <v>0.27402322757239483</v>
      </c>
      <c r="P1010" s="1">
        <f>P1007-P1013</f>
        <v>0.34127897948394853</v>
      </c>
      <c r="Q1010" s="1">
        <f>Q1007-Q1013</f>
        <v>0.18598513386240745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6.7278862779747818E-4</v>
      </c>
      <c r="I1011" s="1">
        <f t="shared" si="1217"/>
        <v>1.4716827141607414E-3</v>
      </c>
      <c r="J1011" s="1">
        <f t="shared" si="1217"/>
        <v>1.2249763147082751</v>
      </c>
      <c r="K1011" s="1">
        <f t="shared" si="1217"/>
        <v>2.3770450786940907</v>
      </c>
      <c r="L1011" s="1">
        <f t="shared" ref="L1011:O1011" si="1218">L1008-L1014</f>
        <v>2.3336343731969729</v>
      </c>
      <c r="M1011" s="1">
        <f t="shared" si="1218"/>
        <v>0.83931113029208482</v>
      </c>
      <c r="N1011" s="1">
        <f t="shared" si="1218"/>
        <v>0.31244642452279525</v>
      </c>
      <c r="O1011" s="1">
        <f t="shared" si="1218"/>
        <v>0.22612731023317506</v>
      </c>
      <c r="P1011" s="1">
        <f>P1008-P1014</f>
        <v>0.22227768862260211</v>
      </c>
      <c r="Q1011" s="1">
        <f>Q1008-Q1014</f>
        <v>0.16608925287615062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5.6056057500806951E-2</v>
      </c>
      <c r="G1012" s="1">
        <f t="shared" si="1219"/>
        <v>7.6638096277337862E-5</v>
      </c>
      <c r="H1012" s="1">
        <f t="shared" si="1219"/>
        <v>9.4812344036456183E-5</v>
      </c>
      <c r="I1012" s="1">
        <f t="shared" si="1219"/>
        <v>1.3205014935646305E-4</v>
      </c>
      <c r="J1012" s="1">
        <f t="shared" si="1219"/>
        <v>1.0922789785225307E-4</v>
      </c>
      <c r="K1012" s="1">
        <f t="shared" si="1219"/>
        <v>1.7827552083714026E-3</v>
      </c>
      <c r="L1012" s="1">
        <f t="shared" ref="L1012:O1012" si="1220">SUM(L1013:L1014)</f>
        <v>1.4452165364165228E-3</v>
      </c>
      <c r="M1012" s="1">
        <f t="shared" si="1220"/>
        <v>0.50033826252418023</v>
      </c>
      <c r="N1012" s="1">
        <f t="shared" si="1220"/>
        <v>0.50000630109636446</v>
      </c>
      <c r="O1012" s="1">
        <f t="shared" si="1220"/>
        <v>0.47140176111452831</v>
      </c>
      <c r="P1012" s="1">
        <f>SUM(P1013:P1014)</f>
        <v>0.55011106225341988</v>
      </c>
      <c r="Q1012" s="1">
        <f>SUM(Q1013:Q1014)</f>
        <v>0.57904974476713611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5.6056057500806951E-2</v>
      </c>
      <c r="G1013" s="1">
        <f t="shared" ref="G1013:K1013" si="1221">G1007*IFERROR(G$996/G$994,0)</f>
        <v>7.6638096277337862E-5</v>
      </c>
      <c r="H1013" s="1">
        <f t="shared" si="1221"/>
        <v>9.4804746267586934E-5</v>
      </c>
      <c r="I1013" s="1">
        <f t="shared" si="1221"/>
        <v>1.3203486233592595E-4</v>
      </c>
      <c r="J1013" s="1">
        <f t="shared" si="1221"/>
        <v>9.6138899928947314E-5</v>
      </c>
      <c r="K1013" s="1">
        <f t="shared" si="1221"/>
        <v>1.3942969339765232E-3</v>
      </c>
      <c r="L1013" s="1">
        <f t="shared" ref="L1013:O1013" si="1222">L1007*IFERROR(L$996/L$994,0)</f>
        <v>9.3888919670402843E-4</v>
      </c>
      <c r="M1013" s="1">
        <f t="shared" si="1222"/>
        <v>0.28230014755092026</v>
      </c>
      <c r="N1013" s="1">
        <f t="shared" si="1222"/>
        <v>0.32435706559690242</v>
      </c>
      <c r="O1013" s="1">
        <f t="shared" si="1222"/>
        <v>0.25827230463586948</v>
      </c>
      <c r="P1013" s="1">
        <f>P1007*IFERROR(P$996/P$994,0)</f>
        <v>0.33313658156056475</v>
      </c>
      <c r="Q1013" s="1">
        <f>Q1007*IFERROR(Q$996/Q$994,0)</f>
        <v>0.3058860523514314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7.59776886924433E-9</v>
      </c>
      <c r="I1014" s="1">
        <f t="shared" si="1223"/>
        <v>1.5287020537111165E-8</v>
      </c>
      <c r="J1014" s="1">
        <f t="shared" si="1223"/>
        <v>1.3088997923305753E-5</v>
      </c>
      <c r="K1014" s="1">
        <f t="shared" si="1223"/>
        <v>3.8845827439487938E-4</v>
      </c>
      <c r="L1014" s="1">
        <f t="shared" ref="L1014:O1014" si="1224">L1008*IFERROR(L$996/L$994,0)</f>
        <v>5.0632733971249446E-4</v>
      </c>
      <c r="M1014" s="1">
        <f t="shared" si="1224"/>
        <v>0.21803811497325998</v>
      </c>
      <c r="N1014" s="1">
        <f t="shared" si="1224"/>
        <v>0.17564923549946207</v>
      </c>
      <c r="O1014" s="1">
        <f t="shared" si="1224"/>
        <v>0.21312945647865883</v>
      </c>
      <c r="P1014" s="1">
        <f>P1008*IFERROR(P$996/P$994,0)</f>
        <v>0.21697448069285513</v>
      </c>
      <c r="Q1014" s="1">
        <f>Q1008*IFERROR(Q$996/Q$994,0)</f>
        <v>0.27316369241570471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0.10000049801165407</v>
      </c>
      <c r="G1015" s="1">
        <f>[1]Residential!C$20</f>
        <v>0.10000012786060432</v>
      </c>
      <c r="H1015" s="1">
        <f>[1]Residential!D$20</f>
        <v>1.1716149986070788E-3</v>
      </c>
      <c r="I1015" s="1">
        <f>[1]Residential!E$20</f>
        <v>6.6752800964311662E-4</v>
      </c>
      <c r="J1015" s="1">
        <f>[1]Residential!F$20</f>
        <v>2.463003072149145E-4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0.10000049801165407</v>
      </c>
      <c r="G1016" s="1">
        <f t="shared" ref="G1016:G1017" si="1225">G1015</f>
        <v>0.10000012786060432</v>
      </c>
      <c r="H1016" s="1">
        <f t="shared" ref="H1016:H1017" si="1226">H1015</f>
        <v>1.1716149986070788E-3</v>
      </c>
      <c r="I1016" s="1">
        <f t="shared" ref="I1016:I1017" si="1227">I1015</f>
        <v>6.6752800964311662E-4</v>
      </c>
      <c r="J1016" s="1">
        <f t="shared" ref="J1016:J1017" si="1228">J1015</f>
        <v>2.463003072149145E-4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0.10000049801165407</v>
      </c>
      <c r="G1017" s="1">
        <f t="shared" si="1225"/>
        <v>0.10000012786060432</v>
      </c>
      <c r="H1017" s="1">
        <f t="shared" si="1226"/>
        <v>1.1716149986070788E-3</v>
      </c>
      <c r="I1017" s="1">
        <f t="shared" si="1227"/>
        <v>6.6752800964311662E-4</v>
      </c>
      <c r="J1017" s="1">
        <f t="shared" si="1228"/>
        <v>2.463003072149145E-4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13.722991746282799</v>
      </c>
      <c r="G1020" s="1">
        <f t="shared" ref="G1020:K1020" si="1233">G1021+G1023</f>
        <v>14.025480769440684</v>
      </c>
      <c r="H1020" s="1">
        <f t="shared" si="1233"/>
        <v>12.490207959359189</v>
      </c>
      <c r="I1020" s="1">
        <f t="shared" si="1233"/>
        <v>10.414128386563293</v>
      </c>
      <c r="J1020" s="1">
        <f t="shared" si="1233"/>
        <v>8.7043770394460882</v>
      </c>
      <c r="K1020" s="1">
        <f t="shared" si="1233"/>
        <v>6.9874638438713754</v>
      </c>
      <c r="L1020" s="1">
        <f t="shared" ref="L1020:O1020" si="1234">L1021+L1023</f>
        <v>6.0769788309303285</v>
      </c>
      <c r="M1020" s="1">
        <f t="shared" si="1234"/>
        <v>6.4631508377113231</v>
      </c>
      <c r="N1020" s="1">
        <f t="shared" si="1234"/>
        <v>5.2171736015213526</v>
      </c>
      <c r="O1020" s="1">
        <f t="shared" si="1234"/>
        <v>4.4812317802428323</v>
      </c>
      <c r="P1020" s="1">
        <f>P1021+P1023</f>
        <v>4.425388888494977</v>
      </c>
      <c r="Q1020" s="1">
        <f>Q1021+Q1023</f>
        <v>3.4769166601244788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12.682049567420243</v>
      </c>
      <c r="G1021" s="1">
        <f t="shared" ref="G1021:O1021" si="1235">G1022</f>
        <v>12.830998960674327</v>
      </c>
      <c r="H1021" s="1">
        <f t="shared" si="1235"/>
        <v>11.799489765613345</v>
      </c>
      <c r="I1021" s="1">
        <f t="shared" si="1235"/>
        <v>9.8382545712869405</v>
      </c>
      <c r="J1021" s="1">
        <f t="shared" si="1235"/>
        <v>8.2230418141560229</v>
      </c>
      <c r="K1021" s="1">
        <f t="shared" si="1235"/>
        <v>6.6010770385615043</v>
      </c>
      <c r="L1021" s="1">
        <f t="shared" si="1235"/>
        <v>5.7409382635415174</v>
      </c>
      <c r="M1021" s="1">
        <f t="shared" si="1235"/>
        <v>6.1057570750909766</v>
      </c>
      <c r="N1021" s="1">
        <f t="shared" si="1235"/>
        <v>4.9286794691727005</v>
      </c>
      <c r="O1021" s="1">
        <f t="shared" si="1235"/>
        <v>4.2334312168413781</v>
      </c>
      <c r="P1021" s="1">
        <f>P1022</f>
        <v>4.1806776944672004</v>
      </c>
      <c r="Q1021" s="1">
        <f>Q1022</f>
        <v>3.2846456405826556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12.682049567420243</v>
      </c>
      <c r="G1022" s="1">
        <f>[1]Residential!C$22-G1024-G1025</f>
        <v>12.830998960674327</v>
      </c>
      <c r="H1022" s="1">
        <f>[1]Residential!D$22-H1024-H1025</f>
        <v>11.799489765613345</v>
      </c>
      <c r="I1022" s="1">
        <f>[1]Residential!E$22-I1024-I1025</f>
        <v>9.8382545712869405</v>
      </c>
      <c r="J1022" s="1">
        <f>[1]Residential!F$22-J1024-J1025</f>
        <v>8.2230418141560229</v>
      </c>
      <c r="K1022" s="1">
        <f>[1]Residential!G$22-K1024-K1025</f>
        <v>6.6010770385615043</v>
      </c>
      <c r="L1022" s="1">
        <f>[1]Residential!H$22-L1024-L1025</f>
        <v>5.7409382635415174</v>
      </c>
      <c r="M1022" s="1">
        <f>[1]Residential!I$22-M1024-M1025</f>
        <v>6.1057570750909766</v>
      </c>
      <c r="N1022" s="1">
        <f>[1]Residential!J$22-N1024-N1025</f>
        <v>4.9286794691727005</v>
      </c>
      <c r="O1022" s="1">
        <f>[1]Residential!K$22-O1024-O1025</f>
        <v>4.2334312168413781</v>
      </c>
      <c r="P1022" s="1">
        <f>[1]Residential!L$22-P1024-P1025</f>
        <v>4.1806776944672004</v>
      </c>
      <c r="Q1022" s="1">
        <f>[1]Residential!M$22-Q1024-Q1025</f>
        <v>3.2846456405826556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1.0409421788625568</v>
      </c>
      <c r="G1023" s="1">
        <f t="shared" ref="G1023" si="1236">G1024</f>
        <v>1.1944818087663571</v>
      </c>
      <c r="H1023" s="1">
        <f t="shared" ref="H1023" si="1237">H1024</f>
        <v>0.69071819374584542</v>
      </c>
      <c r="I1023" s="1">
        <f t="shared" ref="I1023" si="1238">I1024</f>
        <v>0.57587381527635317</v>
      </c>
      <c r="J1023" s="1">
        <f t="shared" ref="J1023" si="1239">J1024</f>
        <v>0.48133522529006562</v>
      </c>
      <c r="K1023" s="1">
        <f t="shared" ref="K1023:O1023" si="1240">K1024</f>
        <v>0.3863868053098708</v>
      </c>
      <c r="L1023" s="1">
        <f t="shared" si="1240"/>
        <v>0.33604056738881094</v>
      </c>
      <c r="M1023" s="1">
        <f t="shared" si="1240"/>
        <v>0.35739376262034611</v>
      </c>
      <c r="N1023" s="1">
        <f t="shared" si="1240"/>
        <v>0.28849413234865168</v>
      </c>
      <c r="O1023" s="1">
        <f t="shared" si="1240"/>
        <v>0.24780056340145459</v>
      </c>
      <c r="P1023" s="1">
        <f>P1024</f>
        <v>0.24471119402777702</v>
      </c>
      <c r="Q1023" s="1">
        <f>Q1024</f>
        <v>0.19227101954182302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1.0409421788625568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1.1944818087663571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0.69071819374584542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0.57587381527635317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0.48133522529006562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0.3863868053098708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0.33604056738881094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0.35739376262034611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0.28849413234865168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0.24780056340145459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0.24471119402777702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0.19227101954182302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3.2682080526784518</v>
      </c>
      <c r="G1025" s="1">
        <f t="shared" ref="G1025:K1025" si="1241">G1026+G1028</f>
        <v>3.8319836122018587</v>
      </c>
      <c r="H1025" s="1">
        <f t="shared" si="1241"/>
        <v>3.7300477474482463</v>
      </c>
      <c r="I1025" s="1">
        <f t="shared" si="1241"/>
        <v>3.8838565313706592</v>
      </c>
      <c r="J1025" s="1">
        <f t="shared" si="1241"/>
        <v>4.0221754434040413</v>
      </c>
      <c r="K1025" s="1">
        <f t="shared" si="1241"/>
        <v>4.1349200246338782</v>
      </c>
      <c r="L1025" s="1">
        <f t="shared" ref="L1025:O1025" si="1242">L1026+L1028</f>
        <v>4.2267823518807166</v>
      </c>
      <c r="M1025" s="1">
        <f t="shared" si="1242"/>
        <v>4.314581450658868</v>
      </c>
      <c r="N1025" s="1">
        <f t="shared" si="1242"/>
        <v>4.3772618262702592</v>
      </c>
      <c r="O1025" s="1">
        <f t="shared" si="1242"/>
        <v>4.4485034804943577</v>
      </c>
      <c r="P1025" s="1">
        <f>P1026+P1028</f>
        <v>4.4486122664798069</v>
      </c>
      <c r="Q1025" s="1">
        <f>Q1026+Q1028</f>
        <v>4.4486253734596684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2.9965394401599306</v>
      </c>
      <c r="G1026" s="1">
        <f t="shared" ref="G1026:O1026" si="1243">G1027</f>
        <v>3.5202455462018447</v>
      </c>
      <c r="H1026" s="1">
        <f t="shared" si="1243"/>
        <v>3.5237867790496633</v>
      </c>
      <c r="I1026" s="1">
        <f t="shared" si="1243"/>
        <v>3.6690890257392503</v>
      </c>
      <c r="J1026" s="1">
        <f t="shared" si="1243"/>
        <v>3.7997548966015762</v>
      </c>
      <c r="K1026" s="1">
        <f t="shared" si="1243"/>
        <v>3.9062701854814428</v>
      </c>
      <c r="L1026" s="1">
        <f t="shared" si="1243"/>
        <v>3.9930530031430527</v>
      </c>
      <c r="M1026" s="1">
        <f t="shared" si="1243"/>
        <v>4.0759972451294955</v>
      </c>
      <c r="N1026" s="1">
        <f t="shared" si="1243"/>
        <v>4.1352123761367583</v>
      </c>
      <c r="O1026" s="1">
        <f t="shared" si="1243"/>
        <v>4.2025134754496909</v>
      </c>
      <c r="P1026" s="1">
        <f>P1027</f>
        <v>4.2026172423699215</v>
      </c>
      <c r="Q1026" s="1">
        <f>Q1027</f>
        <v>4.202627637058888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2.9965394401599306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3.5202455462018447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3.5237867790496633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3.6690890257392503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3.7997548966015762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3.9062701854814428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3.9930530031430527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4.0759972451294955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4.1352123761367583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4.2025134754496909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4.2026172423699215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4.202627637058888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0.27166861251852131</v>
      </c>
      <c r="G1028" s="1">
        <f t="shared" ref="G1028:O1028" si="1244">G1029</f>
        <v>0.31173806600001386</v>
      </c>
      <c r="H1028" s="1">
        <f t="shared" si="1244"/>
        <v>0.20626096839858288</v>
      </c>
      <c r="I1028" s="1">
        <f t="shared" si="1244"/>
        <v>0.21476750563140906</v>
      </c>
      <c r="J1028" s="1">
        <f t="shared" si="1244"/>
        <v>0.2224205468024649</v>
      </c>
      <c r="K1028" s="1">
        <f t="shared" si="1244"/>
        <v>0.22864983915243497</v>
      </c>
      <c r="L1028" s="1">
        <f t="shared" si="1244"/>
        <v>0.23372934873766424</v>
      </c>
      <c r="M1028" s="1">
        <f t="shared" si="1244"/>
        <v>0.23858420552937212</v>
      </c>
      <c r="N1028" s="1">
        <f t="shared" si="1244"/>
        <v>0.2420494501335011</v>
      </c>
      <c r="O1028" s="1">
        <f t="shared" si="1244"/>
        <v>0.24599000504466675</v>
      </c>
      <c r="P1028" s="1">
        <f>P1029</f>
        <v>0.24599502410988541</v>
      </c>
      <c r="Q1028" s="1">
        <f>Q1029</f>
        <v>0.2459977364007806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0.27166861251852131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0.31173806600001386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0.20626096839858288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0.21476750563140906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0.2224205468024649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0.22864983915243497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0.23372934873766424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0.23858420552937212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0.2420494501335011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0.24599000504466675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0.24599502410988541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0.2459977364007806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2.5068258725898351</v>
      </c>
      <c r="G1030" s="1">
        <f>[1]Residential!C$23</f>
        <v>2.9279929283200543</v>
      </c>
      <c r="H1030" s="1">
        <f>[1]Residential!D$23</f>
        <v>2.8889201047131667</v>
      </c>
      <c r="I1030" s="1">
        <f>[1]Residential!E$23</f>
        <v>2.3651894169808156</v>
      </c>
      <c r="J1030" s="1">
        <f>[1]Residential!F$23</f>
        <v>1.7823689303105024</v>
      </c>
      <c r="K1030" s="1">
        <f>[1]Residential!G$23</f>
        <v>1.7926587238520204</v>
      </c>
      <c r="L1030" s="1">
        <f>[1]Residential!H$23</f>
        <v>1.8529405040498304</v>
      </c>
      <c r="M1030" s="1">
        <f>[1]Residential!I$23</f>
        <v>5.4714337275928946</v>
      </c>
      <c r="N1030" s="1">
        <f>[1]Residential!J$23</f>
        <v>5.471333604297441</v>
      </c>
      <c r="O1030" s="1">
        <f>[1]Residential!K$23</f>
        <v>5.4360341727420858</v>
      </c>
      <c r="P1030" s="1">
        <f>[1]Residential!L$23</f>
        <v>5.4713244177142197</v>
      </c>
      <c r="Q1030" s="1">
        <f>[1]Residential!M$23</f>
        <v>4.1956433536519198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0.78533784792998418</v>
      </c>
      <c r="G1031" s="1">
        <f t="shared" ref="G1031:O1031" si="1245">G1032</f>
        <v>0.94127292914090643</v>
      </c>
      <c r="H1031" s="1">
        <f t="shared" si="1245"/>
        <v>0.94183328877101347</v>
      </c>
      <c r="I1031" s="1">
        <f t="shared" si="1245"/>
        <v>0.86569793547419871</v>
      </c>
      <c r="J1031" s="1">
        <f t="shared" si="1245"/>
        <v>0.7842274410410639</v>
      </c>
      <c r="K1031" s="1">
        <f t="shared" si="1245"/>
        <v>0.78876864425091275</v>
      </c>
      <c r="L1031" s="1">
        <f t="shared" si="1245"/>
        <v>0.81526811754632766</v>
      </c>
      <c r="M1031" s="1">
        <f t="shared" si="1245"/>
        <v>2.407431221553435</v>
      </c>
      <c r="N1031" s="1">
        <f t="shared" si="1245"/>
        <v>2.4073869254189963</v>
      </c>
      <c r="O1031" s="1">
        <f t="shared" si="1245"/>
        <v>2.3918547666122247</v>
      </c>
      <c r="P1031" s="1">
        <f>P1032</f>
        <v>2.4073832185957205</v>
      </c>
      <c r="Q1031" s="1">
        <f>Q1032</f>
        <v>1.845651072715544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0.78533784792998418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0.94127292914090643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0.94183328877101347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0.86569793547419871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0.7842274410410639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0.78876864425091275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0.81526811754632766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2.407431221553435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2.4073869254189963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2.3918547666122247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2.4073832185957205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1.845651072715544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1.9867199991791478</v>
      </c>
      <c r="H1033" s="1">
        <f t="shared" si="1246"/>
        <v>1.9470868159421533</v>
      </c>
      <c r="I1033" s="1">
        <f t="shared" si="1246"/>
        <v>1.4994914815066169</v>
      </c>
      <c r="J1033" s="1">
        <f t="shared" si="1246"/>
        <v>0.99814148926943846</v>
      </c>
      <c r="K1033" s="1">
        <f t="shared" si="1246"/>
        <v>1.0038900796011077</v>
      </c>
      <c r="L1033" s="1">
        <f t="shared" ref="L1033:O1033" si="1247">L1030-L1031</f>
        <v>1.0376723865035027</v>
      </c>
      <c r="M1033" s="1">
        <f t="shared" si="1247"/>
        <v>3.0640025060394596</v>
      </c>
      <c r="N1033" s="1">
        <f t="shared" si="1247"/>
        <v>3.0639466788784446</v>
      </c>
      <c r="O1033" s="1">
        <f t="shared" si="1247"/>
        <v>3.044179406129861</v>
      </c>
      <c r="P1033" s="1">
        <f>P1030-P1031</f>
        <v>3.0639411991184993</v>
      </c>
      <c r="Q1033" s="1">
        <f>Q1030-Q1031</f>
        <v>2.3499922809363758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1.9867199991791478</v>
      </c>
      <c r="H1034" s="1">
        <f t="shared" si="1248"/>
        <v>1.9470868159421533</v>
      </c>
      <c r="I1034" s="1">
        <f t="shared" si="1248"/>
        <v>1.4994914815066169</v>
      </c>
      <c r="J1034" s="1">
        <f t="shared" si="1248"/>
        <v>0.99814148926943846</v>
      </c>
      <c r="K1034" s="1">
        <f t="shared" si="1248"/>
        <v>1.0038900796011077</v>
      </c>
      <c r="L1034" s="1">
        <f t="shared" ref="L1034:O1034" si="1249">L1033</f>
        <v>1.0376723865035027</v>
      </c>
      <c r="M1034" s="1">
        <f t="shared" si="1249"/>
        <v>3.0640025060394596</v>
      </c>
      <c r="N1034" s="1">
        <f t="shared" si="1249"/>
        <v>3.0639466788784446</v>
      </c>
      <c r="O1034" s="1">
        <f t="shared" si="1249"/>
        <v>3.044179406129861</v>
      </c>
      <c r="P1034" s="1">
        <f>P1033</f>
        <v>3.0639411991184993</v>
      </c>
      <c r="Q1034" s="1">
        <f>Q1033</f>
        <v>2.3499922809363758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1.0227532996833005E-3</v>
      </c>
      <c r="J1035" s="1">
        <f>[1]Residential!F$24</f>
        <v>5.7814018739810787E-3</v>
      </c>
      <c r="K1035" s="1">
        <f>[1]Residential!G$24</f>
        <v>0.58746838439790072</v>
      </c>
      <c r="L1035" s="1">
        <f>[1]Residential!H$24</f>
        <v>0.46565787770165518</v>
      </c>
      <c r="M1035" s="1">
        <f>[1]Residential!I$24</f>
        <v>0.31278017291120896</v>
      </c>
      <c r="N1035" s="1">
        <f>[1]Residential!J$24</f>
        <v>0.19228587515108428</v>
      </c>
      <c r="O1035" s="1">
        <f>[1]Residential!K$24</f>
        <v>0.23846832236921306</v>
      </c>
      <c r="P1035" s="1">
        <f>[1]Residential!L$24</f>
        <v>9.6345826685987179E-2</v>
      </c>
      <c r="Q1035" s="1">
        <f>[1]Residential!M$24</f>
        <v>6.9267392496554767E-2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1.0227532996833005E-3</v>
      </c>
      <c r="J1036" s="1">
        <f t="shared" si="1250"/>
        <v>5.7814018739810787E-3</v>
      </c>
      <c r="K1036" s="1">
        <f t="shared" si="1250"/>
        <v>0.58746838439790072</v>
      </c>
      <c r="L1036" s="1">
        <f t="shared" ref="L1036:O1036" si="1251">L1035-L1038-L1040</f>
        <v>0.46565787770165518</v>
      </c>
      <c r="M1036" s="1">
        <f t="shared" si="1251"/>
        <v>0.31278017291120896</v>
      </c>
      <c r="N1036" s="1">
        <f t="shared" si="1251"/>
        <v>0.19228587515108428</v>
      </c>
      <c r="O1036" s="1">
        <f t="shared" si="1251"/>
        <v>0.23846832236921306</v>
      </c>
      <c r="P1036" s="1">
        <f>P1035-P1038-P1040</f>
        <v>9.6345826685987179E-2</v>
      </c>
      <c r="Q1036" s="1">
        <f>Q1035-Q1038-Q1040</f>
        <v>6.9267392496554767E-2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5.7378771375051301</v>
      </c>
      <c r="G1042" s="1">
        <f>[1]Residential!C$21</f>
        <v>9.6701155958884293</v>
      </c>
      <c r="H1042" s="1">
        <f>[1]Residential!D$21</f>
        <v>10.174483366525052</v>
      </c>
      <c r="I1042" s="1">
        <f>[1]Residential!E$21</f>
        <v>7.2669879846971126</v>
      </c>
      <c r="J1042" s="1">
        <f>[1]Residential!F$21</f>
        <v>7.3674995093721511</v>
      </c>
      <c r="K1042" s="1">
        <f>[1]Residential!G$21</f>
        <v>8.3343380019049942</v>
      </c>
      <c r="L1042" s="1">
        <f>[1]Residential!H$21</f>
        <v>9.7780487687423481</v>
      </c>
      <c r="M1042" s="1">
        <f>[1]Residential!I$21</f>
        <v>9.8882581574855966</v>
      </c>
      <c r="N1042" s="1">
        <f>[1]Residential!J$21</f>
        <v>9.7013246343936608</v>
      </c>
      <c r="O1042" s="1">
        <f>[1]Residential!K$21</f>
        <v>9.581000353953705</v>
      </c>
      <c r="P1042" s="1">
        <f>[1]Residential!L$21</f>
        <v>9.8240888798636519</v>
      </c>
      <c r="Q1042" s="1">
        <f>[1]Residential!M$21</f>
        <v>8.475669792761396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9.3477068430083743E-2</v>
      </c>
      <c r="G1043" s="1">
        <f t="shared" ref="G1043:K1043" si="1256">SUM(G1044:G1046)</f>
        <v>0.11779538019940353</v>
      </c>
      <c r="H1043" s="1">
        <f t="shared" si="1256"/>
        <v>0.46751623206297233</v>
      </c>
      <c r="I1043" s="1">
        <f t="shared" si="1256"/>
        <v>0.45325071878556855</v>
      </c>
      <c r="J1043" s="1">
        <f t="shared" si="1256"/>
        <v>0.45181842693453522</v>
      </c>
      <c r="K1043" s="1">
        <f t="shared" si="1256"/>
        <v>0.54386848178874736</v>
      </c>
      <c r="L1043" s="1">
        <f t="shared" ref="L1043:O1043" si="1257">SUM(L1044:L1046)</f>
        <v>0.53151895424610052</v>
      </c>
      <c r="M1043" s="1">
        <f t="shared" si="1257"/>
        <v>0.53203051047440109</v>
      </c>
      <c r="N1043" s="1">
        <f t="shared" si="1257"/>
        <v>0.53316922248399035</v>
      </c>
      <c r="O1043" s="1">
        <f t="shared" si="1257"/>
        <v>0.53561963124304834</v>
      </c>
      <c r="P1043" s="1">
        <f>SUM(P1044:P1046)</f>
        <v>0.53510895913894629</v>
      </c>
      <c r="Q1043" s="1">
        <f>SUM(Q1044:Q1046)</f>
        <v>0.54147401506517456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9.3477068430083743E-2</v>
      </c>
      <c r="G1044" s="1">
        <f t="shared" si="1258"/>
        <v>0.11779538019940353</v>
      </c>
      <c r="H1044" s="1">
        <f t="shared" si="1258"/>
        <v>0.46751623206297233</v>
      </c>
      <c r="I1044" s="1">
        <f t="shared" si="1258"/>
        <v>0.45032054589417997</v>
      </c>
      <c r="J1044" s="1">
        <f t="shared" si="1258"/>
        <v>0.44770325828003299</v>
      </c>
      <c r="K1044" s="1">
        <f t="shared" si="1258"/>
        <v>0.22443972247889121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9.5369442869894863E-3</v>
      </c>
      <c r="O1044" s="1">
        <f t="shared" si="1259"/>
        <v>2.3318078358405343E-2</v>
      </c>
      <c r="P1044" s="1">
        <f>SUM(P244,P246)</f>
        <v>2.1082321591101037E-2</v>
      </c>
      <c r="Q1044" s="1">
        <f>SUM(Q244,Q246)</f>
        <v>3.1236932836388783E-2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2.9301728913885866E-3</v>
      </c>
      <c r="J1046" s="1">
        <f t="shared" si="1261"/>
        <v>4.1151686545022222E-3</v>
      </c>
      <c r="K1046" s="1">
        <f t="shared" si="1261"/>
        <v>0.31942875930985609</v>
      </c>
      <c r="L1046" s="1">
        <f t="shared" ref="L1046:O1046" si="1262">SUM(L285,L286)</f>
        <v>0.53151895424610052</v>
      </c>
      <c r="M1046" s="1">
        <f t="shared" si="1262"/>
        <v>0.53203051047440109</v>
      </c>
      <c r="N1046" s="1">
        <f t="shared" si="1262"/>
        <v>0.52363227819700087</v>
      </c>
      <c r="O1046" s="1">
        <f t="shared" si="1262"/>
        <v>0.51230155288464296</v>
      </c>
      <c r="P1046" s="1">
        <f>SUM(P285,P286)</f>
        <v>0.51402663754784528</v>
      </c>
      <c r="Q1046" s="1">
        <f>SUM(Q285,Q286)</f>
        <v>0.51023708222878583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5.6444000690750462</v>
      </c>
      <c r="G1047" s="1">
        <f t="shared" ref="G1047:K1047" si="1263">G1042-G1043</f>
        <v>9.5523202156890257</v>
      </c>
      <c r="H1047" s="1">
        <f t="shared" si="1263"/>
        <v>9.7069671344620794</v>
      </c>
      <c r="I1047" s="1">
        <f t="shared" si="1263"/>
        <v>6.813737265911544</v>
      </c>
      <c r="J1047" s="1">
        <f t="shared" si="1263"/>
        <v>6.915681082437616</v>
      </c>
      <c r="K1047" s="1">
        <f t="shared" si="1263"/>
        <v>7.7904695201162468</v>
      </c>
      <c r="L1047" s="1">
        <f t="shared" ref="L1047:O1047" si="1264">L1042-L1043</f>
        <v>9.2465298144962471</v>
      </c>
      <c r="M1047" s="1">
        <f t="shared" si="1264"/>
        <v>9.3562276470111954</v>
      </c>
      <c r="N1047" s="1">
        <f t="shared" si="1264"/>
        <v>9.1681554119096695</v>
      </c>
      <c r="O1047" s="1">
        <f t="shared" si="1264"/>
        <v>9.0453807227106573</v>
      </c>
      <c r="P1047" s="1">
        <f>P1042-P1043</f>
        <v>9.2889799207247048</v>
      </c>
      <c r="Q1047" s="1">
        <f>Q1042-Q1043</f>
        <v>7.9341957776962211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15.194970626371397</v>
      </c>
      <c r="G1048" s="1">
        <f>[1]Residential!C$25</f>
        <v>18.072619192625194</v>
      </c>
      <c r="H1048" s="1">
        <f>[1]Residential!D$25</f>
        <v>20.544923070517612</v>
      </c>
      <c r="I1048" s="1">
        <f>[1]Residential!E$25</f>
        <v>28.35086378859009</v>
      </c>
      <c r="J1048" s="1">
        <f>[1]Residential!F$25</f>
        <v>46.331324196713318</v>
      </c>
      <c r="K1048" s="1">
        <f>[1]Residential!G$25</f>
        <v>50.894334988733839</v>
      </c>
      <c r="L1048" s="1">
        <f>[1]Residential!H$25</f>
        <v>61.909235544140529</v>
      </c>
      <c r="M1048" s="1">
        <f>[1]Residential!I$25</f>
        <v>69.569415413128866</v>
      </c>
      <c r="N1048" s="1">
        <f>[1]Residential!J$25</f>
        <v>72.055635593255445</v>
      </c>
      <c r="O1048" s="1">
        <f>[1]Residential!K$25</f>
        <v>72.622645296570425</v>
      </c>
      <c r="P1048" s="1">
        <f>[1]Residential!L$25</f>
        <v>72.329684996757052</v>
      </c>
      <c r="Q1048" s="1">
        <f>[1]Residential!M$25</f>
        <v>73.813027283857707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13.103976827691156</v>
      </c>
      <c r="G1049" s="1">
        <f t="shared" ref="G1049:K1049" si="1265">G1048-G1052</f>
        <v>15.723594279660663</v>
      </c>
      <c r="H1049" s="1">
        <f t="shared" si="1265"/>
        <v>17.328724141593774</v>
      </c>
      <c r="I1049" s="1">
        <f t="shared" si="1265"/>
        <v>23.551980918725654</v>
      </c>
      <c r="J1049" s="1">
        <f t="shared" si="1265"/>
        <v>37.863608584003771</v>
      </c>
      <c r="K1049" s="1">
        <f t="shared" si="1265"/>
        <v>42.169041882504651</v>
      </c>
      <c r="L1049" s="1">
        <f t="shared" ref="L1049:O1049" si="1266">L1048-L1052</f>
        <v>50.813986825019654</v>
      </c>
      <c r="M1049" s="1">
        <f t="shared" si="1266"/>
        <v>58.408480096881902</v>
      </c>
      <c r="N1049" s="1">
        <f t="shared" si="1266"/>
        <v>59.889899084158415</v>
      </c>
      <c r="O1049" s="1">
        <f t="shared" si="1266"/>
        <v>60.494122519234573</v>
      </c>
      <c r="P1049" s="1">
        <f>P1048-P1052</f>
        <v>60.494124284948519</v>
      </c>
      <c r="Q1049" s="1">
        <f>Q1048-Q1052</f>
        <v>60.494149485229535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13.103976827691156</v>
      </c>
      <c r="G1050" s="1">
        <f t="shared" ref="G1050:K1050" si="1267">G1049-G1051</f>
        <v>15.723594279660663</v>
      </c>
      <c r="H1050" s="1">
        <f t="shared" si="1267"/>
        <v>17.325874037493648</v>
      </c>
      <c r="I1050" s="1">
        <f t="shared" si="1267"/>
        <v>23.546121790793151</v>
      </c>
      <c r="J1050" s="1">
        <f t="shared" si="1267"/>
        <v>33.225364412444605</v>
      </c>
      <c r="K1050" s="1">
        <f t="shared" si="1267"/>
        <v>33.630967052348581</v>
      </c>
      <c r="L1050" s="1">
        <f t="shared" ref="L1050:O1050" si="1268">L1049-L1051</f>
        <v>42.124470595735737</v>
      </c>
      <c r="M1050" s="1">
        <f t="shared" si="1268"/>
        <v>52.761516451190666</v>
      </c>
      <c r="N1050" s="1">
        <f t="shared" si="1268"/>
        <v>57.283135590891185</v>
      </c>
      <c r="O1050" s="1">
        <f t="shared" si="1268"/>
        <v>58.148194500831153</v>
      </c>
      <c r="P1050" s="1">
        <f>P1049-P1051</f>
        <v>58.148219215020056</v>
      </c>
      <c r="Q1050" s="1">
        <f>Q1049-Q1051</f>
        <v>58.148240558126098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2.8501041001279879E-3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5.8591279325025383E-3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4.6382441715591671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8.5380748301560718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8.6895162292839174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5.6469636456912387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2.6067634932672328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2.3459280184034217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2.3459050699284631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2.3459089271034355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2.090993798680242</v>
      </c>
      <c r="G1052" s="1">
        <f t="shared" ref="G1052:K1052" si="1269">SUM(G1053:G1054)</f>
        <v>2.3490249129645298</v>
      </c>
      <c r="H1052" s="1">
        <f t="shared" si="1269"/>
        <v>3.216198928923836</v>
      </c>
      <c r="I1052" s="1">
        <f t="shared" si="1269"/>
        <v>4.7988828698644372</v>
      </c>
      <c r="J1052" s="1">
        <f t="shared" si="1269"/>
        <v>8.467715612709549</v>
      </c>
      <c r="K1052" s="1">
        <f t="shared" si="1269"/>
        <v>8.7252931062291879</v>
      </c>
      <c r="L1052" s="1">
        <f t="shared" ref="L1052:O1052" si="1270">SUM(L1053:L1054)</f>
        <v>11.095248719120878</v>
      </c>
      <c r="M1052" s="1">
        <f t="shared" si="1270"/>
        <v>11.160935316246961</v>
      </c>
      <c r="N1052" s="1">
        <f t="shared" si="1270"/>
        <v>12.165736509097027</v>
      </c>
      <c r="O1052" s="1">
        <f t="shared" si="1270"/>
        <v>12.128522777335855</v>
      </c>
      <c r="P1052" s="1">
        <f>SUM(P1053:P1054)</f>
        <v>11.835560711808535</v>
      </c>
      <c r="Q1052" s="1">
        <f>SUM(Q1053:Q1054)</f>
        <v>13.31887779862817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2.090993798680242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2.3490249129645298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3.2157272987697141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4.7978379642835982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7.5391736447002495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6.8090816754325907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9.1369046713705977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10.238926774375582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11.740117093557618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11.745490876763135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11.452532820165455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12.935849230333673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4.7163015412200846E-4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1.044905580838706E-3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0.92854196800929878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1.9162114307965963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1.9583440477502805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0.92200854187138037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0.42561941553940869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0.38303190057271885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0.38302789164307877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0.38302856829449794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156.23139881894591</v>
      </c>
      <c r="G1055" s="3">
        <f>[1]Residential!C$245</f>
        <v>162.24336055407986</v>
      </c>
      <c r="H1055" s="3">
        <f>[1]Residential!D$245</f>
        <v>164.14516383531307</v>
      </c>
      <c r="I1055" s="3">
        <f>[1]Residential!E$245</f>
        <v>163.6705008059044</v>
      </c>
      <c r="J1055" s="3">
        <f>[1]Residential!F$245</f>
        <v>163.7996696731029</v>
      </c>
      <c r="K1055" s="3">
        <f>[1]Residential!G$245</f>
        <v>163.79916668692076</v>
      </c>
      <c r="L1055" s="3">
        <f>[1]Residential!H$245</f>
        <v>161.73737942510016</v>
      </c>
      <c r="M1055" s="3">
        <f>[1]Residential!I$245</f>
        <v>162.4706819030375</v>
      </c>
      <c r="N1055" s="3">
        <f>[1]Residential!J$245</f>
        <v>158.71002202055936</v>
      </c>
      <c r="O1055" s="3">
        <f>[1]Residential!K$245</f>
        <v>154.91350593997268</v>
      </c>
      <c r="P1055" s="3">
        <f>[1]Residential!L$245</f>
        <v>154.52531253759261</v>
      </c>
      <c r="Q1055" s="3">
        <f>[1]Residential!M$245</f>
        <v>141.710732501412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129.25310520139209</v>
      </c>
      <c r="G1056" s="1">
        <f>[1]Residential!C$116</f>
        <v>136.31332175468413</v>
      </c>
      <c r="H1056" s="1">
        <f>[1]Residential!D$116</f>
        <v>138.1874695351197</v>
      </c>
      <c r="I1056" s="1">
        <f>[1]Residential!E$116</f>
        <v>138.07236344689233</v>
      </c>
      <c r="J1056" s="1">
        <f>[1]Residential!F$116</f>
        <v>138.21549886619238</v>
      </c>
      <c r="K1056" s="1">
        <f>[1]Residential!G$116</f>
        <v>138.21982221347841</v>
      </c>
      <c r="L1056" s="1">
        <f>[1]Residential!H$116</f>
        <v>136.39261913159288</v>
      </c>
      <c r="M1056" s="1">
        <f>[1]Residential!I$116</f>
        <v>136.26108847116575</v>
      </c>
      <c r="N1056" s="1">
        <f>[1]Residential!J$116</f>
        <v>132.11213061665728</v>
      </c>
      <c r="O1056" s="1">
        <f>[1]Residential!K$116</f>
        <v>128.7805073799646</v>
      </c>
      <c r="P1056" s="1">
        <f>[1]Residential!L$116</f>
        <v>128.85089620999989</v>
      </c>
      <c r="Q1056" s="1">
        <f>[1]Residential!M$116</f>
        <v>116.77614222034062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27.968331867297785</v>
      </c>
      <c r="G1057" s="1">
        <f t="shared" ref="G1057:K1057" si="1273">SUM(G1058:G1059)</f>
        <v>30.432458568990391</v>
      </c>
      <c r="H1057" s="1">
        <f t="shared" si="1273"/>
        <v>32.752652568868406</v>
      </c>
      <c r="I1057" s="1">
        <f t="shared" si="1273"/>
        <v>38.257718014271838</v>
      </c>
      <c r="J1057" s="1">
        <f t="shared" si="1273"/>
        <v>48.949977033755744</v>
      </c>
      <c r="K1057" s="1">
        <f t="shared" si="1273"/>
        <v>47.868793117468279</v>
      </c>
      <c r="L1057" s="1">
        <f t="shared" ref="L1057:O1057" si="1274">SUM(L1058:L1059)</f>
        <v>58.401044427166859</v>
      </c>
      <c r="M1057" s="1">
        <f t="shared" si="1274"/>
        <v>74.910995803579596</v>
      </c>
      <c r="N1057" s="1">
        <f t="shared" si="1274"/>
        <v>80.695771041766449</v>
      </c>
      <c r="O1057" s="1">
        <f t="shared" si="1274"/>
        <v>81.769405160558406</v>
      </c>
      <c r="P1057" s="1">
        <f>SUM(P1058:P1059)</f>
        <v>81.664884358023926</v>
      </c>
      <c r="Q1057" s="1">
        <f>SUM(Q1058:Q1059)</f>
        <v>79.277689442874873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8.9080020328593967</v>
      </c>
      <c r="G1058" s="1">
        <f>[1]Residential!C$102</f>
        <v>7.7309379380401344</v>
      </c>
      <c r="H1058" s="1">
        <f>[1]Residential!D$102</f>
        <v>8.0014039438774862</v>
      </c>
      <c r="I1058" s="1">
        <f>[1]Residential!E$102</f>
        <v>5.1658711731571643</v>
      </c>
      <c r="J1058" s="1">
        <f>[1]Residential!F$102</f>
        <v>2.863181235848733</v>
      </c>
      <c r="K1058" s="1">
        <f>[1]Residential!G$102</f>
        <v>1.7819123420276481</v>
      </c>
      <c r="L1058" s="1">
        <f>[1]Residential!H$102</f>
        <v>1.2321200472397948</v>
      </c>
      <c r="M1058" s="1">
        <f>[1]Residential!I$102</f>
        <v>3.9558529899093751</v>
      </c>
      <c r="N1058" s="1">
        <f>[1]Residential!J$102</f>
        <v>3.659830074705908</v>
      </c>
      <c r="O1058" s="1">
        <f>[1]Residential!K$102</f>
        <v>3.5701091077164837</v>
      </c>
      <c r="P1058" s="1">
        <f>[1]Residential!L$102</f>
        <v>3.465555068859032</v>
      </c>
      <c r="Q1058" s="1">
        <f>[1]Residential!M$102</f>
        <v>1.0783314509121704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19.060329834438388</v>
      </c>
      <c r="G1059" s="1">
        <f>[1]Residential!C$104</f>
        <v>22.701520630950256</v>
      </c>
      <c r="H1059" s="1">
        <f>[1]Residential!D$104</f>
        <v>24.751248624990922</v>
      </c>
      <c r="I1059" s="1">
        <f>[1]Residential!E$104</f>
        <v>33.091846841114673</v>
      </c>
      <c r="J1059" s="1">
        <f>[1]Residential!F$104</f>
        <v>46.086795797907008</v>
      </c>
      <c r="K1059" s="1">
        <f>[1]Residential!G$104</f>
        <v>46.086880775440633</v>
      </c>
      <c r="L1059" s="1">
        <f>[1]Residential!H$104</f>
        <v>57.168924379927063</v>
      </c>
      <c r="M1059" s="1">
        <f>[1]Residential!I$104</f>
        <v>70.955142813670221</v>
      </c>
      <c r="N1059" s="1">
        <f>[1]Residential!J$104</f>
        <v>77.03594096706054</v>
      </c>
      <c r="O1059" s="1">
        <f>[1]Residential!K$104</f>
        <v>78.199296052841916</v>
      </c>
      <c r="P1059" s="1">
        <f>[1]Residential!L$104</f>
        <v>78.199329289164893</v>
      </c>
      <c r="Q1059" s="1">
        <f>[1]Residential!M$104</f>
        <v>78.1993579919627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45.124391637164962</v>
      </c>
      <c r="G1060" s="1">
        <f t="shared" ref="G1060:O1060" si="1275">G1061</f>
        <v>38.428007498981891</v>
      </c>
      <c r="H1060" s="1">
        <f t="shared" si="1275"/>
        <v>39.869160406223571</v>
      </c>
      <c r="I1060" s="1">
        <f t="shared" si="1275"/>
        <v>35.745024631200266</v>
      </c>
      <c r="J1060" s="1">
        <f t="shared" si="1275"/>
        <v>18.563383760541406</v>
      </c>
      <c r="K1060" s="1">
        <f t="shared" si="1275"/>
        <v>9.8409814787786143</v>
      </c>
      <c r="L1060" s="1">
        <f t="shared" si="1275"/>
        <v>4.2225211941406045</v>
      </c>
      <c r="M1060" s="1">
        <f t="shared" si="1275"/>
        <v>4.2225190971344606</v>
      </c>
      <c r="N1060" s="1">
        <f t="shared" si="1275"/>
        <v>4.2225130259750525</v>
      </c>
      <c r="O1060" s="1">
        <f t="shared" si="1275"/>
        <v>2.8448657012473508</v>
      </c>
      <c r="P1060" s="1">
        <f>P1061</f>
        <v>2.8448582789267522</v>
      </c>
      <c r="Q1060" s="1">
        <f>Q1061</f>
        <v>0.57053587375073644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45.124391637164962</v>
      </c>
      <c r="G1061" s="1">
        <f>[1]Residential!C$105</f>
        <v>38.428007498981891</v>
      </c>
      <c r="H1061" s="1">
        <f>[1]Residential!D$105</f>
        <v>39.869160406223571</v>
      </c>
      <c r="I1061" s="1">
        <f>[1]Residential!E$105</f>
        <v>35.745024631200266</v>
      </c>
      <c r="J1061" s="1">
        <f>[1]Residential!F$105</f>
        <v>18.563383760541406</v>
      </c>
      <c r="K1061" s="1">
        <f>[1]Residential!G$105</f>
        <v>9.8409814787786143</v>
      </c>
      <c r="L1061" s="1">
        <f>[1]Residential!H$105</f>
        <v>4.2225211941406045</v>
      </c>
      <c r="M1061" s="1">
        <f>[1]Residential!I$105</f>
        <v>4.2225190971344606</v>
      </c>
      <c r="N1061" s="1">
        <f>[1]Residential!J$105</f>
        <v>4.2225130259750525</v>
      </c>
      <c r="O1061" s="1">
        <f>[1]Residential!K$105</f>
        <v>2.8448657012473508</v>
      </c>
      <c r="P1061" s="1">
        <f>[1]Residential!L$105</f>
        <v>2.8448582789267522</v>
      </c>
      <c r="Q1061" s="1">
        <f>[1]Residential!M$105</f>
        <v>0.57053587375073644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36.569917747113664</v>
      </c>
      <c r="G1062" s="1">
        <f t="shared" ref="G1062:K1062" si="1276">SUM(G1063:G1064)</f>
        <v>39.310045237875798</v>
      </c>
      <c r="H1062" s="1">
        <f t="shared" si="1276"/>
        <v>37.693098553208955</v>
      </c>
      <c r="I1062" s="1">
        <f t="shared" si="1276"/>
        <v>37.698662551474662</v>
      </c>
      <c r="J1062" s="1">
        <f t="shared" si="1276"/>
        <v>43.562474061679545</v>
      </c>
      <c r="K1062" s="1">
        <f t="shared" si="1276"/>
        <v>46.437462988254964</v>
      </c>
      <c r="L1062" s="1">
        <f t="shared" ref="L1062:O1062" si="1277">SUM(L1063:L1064)</f>
        <v>39.038648628614212</v>
      </c>
      <c r="M1062" s="1">
        <f t="shared" si="1277"/>
        <v>20.377164060421112</v>
      </c>
      <c r="N1062" s="1">
        <f t="shared" si="1277"/>
        <v>11.390471182432711</v>
      </c>
      <c r="O1062" s="1">
        <f t="shared" si="1277"/>
        <v>8.9161981339357048</v>
      </c>
      <c r="P1062" s="1">
        <f>SUM(P1063:P1064)</f>
        <v>8.9161518487183251</v>
      </c>
      <c r="Q1062" s="1">
        <f>SUM(Q1063:Q1064)</f>
        <v>7.6053710002234256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36.569917747113664</v>
      </c>
      <c r="G1063" s="1">
        <f>[1]Residential!C$106</f>
        <v>39.310045237875798</v>
      </c>
      <c r="H1063" s="1">
        <f>[1]Residential!D$106</f>
        <v>37.687398345008702</v>
      </c>
      <c r="I1063" s="1">
        <f>[1]Residential!E$106</f>
        <v>37.687378305086142</v>
      </c>
      <c r="J1063" s="1">
        <f>[1]Residential!F$106</f>
        <v>34.89097408876458</v>
      </c>
      <c r="K1063" s="1">
        <f>[1]Residential!G$106</f>
        <v>30.900966166167684</v>
      </c>
      <c r="L1063" s="1">
        <f>[1]Residential!H$106</f>
        <v>23.560447845202233</v>
      </c>
      <c r="M1063" s="1">
        <f>[1]Residential!I$106</f>
        <v>10.51604844033343</v>
      </c>
      <c r="N1063" s="1">
        <f>[1]Residential!J$106</f>
        <v>6.8383617986675418</v>
      </c>
      <c r="O1063" s="1">
        <f>[1]Residential!K$106</f>
        <v>4.8195775644849519</v>
      </c>
      <c r="P1063" s="1">
        <f>[1]Residential!L$106</f>
        <v>4.8195713534701161</v>
      </c>
      <c r="Q1063" s="1">
        <f>[1]Residential!M$106</f>
        <v>3.5087837693114592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5.7002082002559785E-3</v>
      </c>
      <c r="I1064" s="1">
        <f>[1]Residential!E$107</f>
        <v>1.1284246388523404E-2</v>
      </c>
      <c r="J1064" s="1">
        <f>[1]Residential!F$107</f>
        <v>8.6714999729149653</v>
      </c>
      <c r="K1064" s="1">
        <f>[1]Residential!G$107</f>
        <v>15.536496822087276</v>
      </c>
      <c r="L1064" s="1">
        <f>[1]Residential!H$107</f>
        <v>15.478200783411982</v>
      </c>
      <c r="M1064" s="1">
        <f>[1]Residential!I$107</f>
        <v>9.8611156200876824</v>
      </c>
      <c r="N1064" s="1">
        <f>[1]Residential!J$107</f>
        <v>4.5521093837651687</v>
      </c>
      <c r="O1064" s="1">
        <f>[1]Residential!K$107</f>
        <v>4.0966205694507538</v>
      </c>
      <c r="P1064" s="1">
        <f>[1]Residential!L$107</f>
        <v>4.0965804952482099</v>
      </c>
      <c r="Q1064" s="1">
        <f>[1]Residential!M$107</f>
        <v>4.0965872309119664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7.200035856839096E-2</v>
      </c>
      <c r="G1065" s="1">
        <f t="shared" ref="G1065:O1065" si="1278">G1066</f>
        <v>7.200009205963516E-2</v>
      </c>
      <c r="H1065" s="1">
        <f t="shared" si="1278"/>
        <v>8.435627989970975E-4</v>
      </c>
      <c r="I1065" s="1">
        <f t="shared" si="1278"/>
        <v>4.8062016694304377E-4</v>
      </c>
      <c r="J1065" s="1">
        <f t="shared" si="1278"/>
        <v>1.7733622119473841E-4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7.200035856839096E-2</v>
      </c>
      <c r="G1066" s="1">
        <f>[1]Residential!C$108</f>
        <v>7.200009205963516E-2</v>
      </c>
      <c r="H1066" s="1">
        <f>[1]Residential!D$108</f>
        <v>8.435627989970975E-4</v>
      </c>
      <c r="I1066" s="1">
        <f>[1]Residential!E$108</f>
        <v>4.8062016694304377E-4</v>
      </c>
      <c r="J1066" s="1">
        <f>[1]Residential!F$108</f>
        <v>1.7733622119473841E-4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3.9871555441388091</v>
      </c>
      <c r="G1067" s="1">
        <f>SUM([1]Residential!C$109:C$110)</f>
        <v>7.6968050743015279</v>
      </c>
      <c r="H1067" s="1">
        <f>SUM([1]Residential!D$109:D$110)</f>
        <v>8.2373870073717317</v>
      </c>
      <c r="I1067" s="1">
        <f>SUM([1]Residential!E$109:E$110)</f>
        <v>5.8903075899354915</v>
      </c>
      <c r="J1067" s="1">
        <f>SUM([1]Residential!F$109:F$110)</f>
        <v>5.9786816848030071</v>
      </c>
      <c r="K1067" s="1">
        <f>SUM([1]Residential!G$109:G$110)</f>
        <v>6.7709912222068276</v>
      </c>
      <c r="L1067" s="1">
        <f>SUM([1]Residential!H$109:H$110)</f>
        <v>7.9438942657050191</v>
      </c>
      <c r="M1067" s="1">
        <f>SUM([1]Residential!I$109:I$110)</f>
        <v>8.0339112404550015</v>
      </c>
      <c r="N1067" s="1">
        <f>SUM([1]Residential!J$109:J$110)</f>
        <v>7.8815688109775168</v>
      </c>
      <c r="O1067" s="1">
        <f>SUM([1]Residential!K$109:K$110)</f>
        <v>7.7838102090832439</v>
      </c>
      <c r="P1067" s="1">
        <f>SUM([1]Residential!L$109:L$110)</f>
        <v>7.9814792785655975</v>
      </c>
      <c r="Q1067" s="1">
        <f>SUM([1]Residential!M$109:M$110)</f>
        <v>6.885816300350065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7.361354973341E-2</v>
      </c>
      <c r="G1068" s="1">
        <f>[1]Residential!C$109</f>
        <v>3.7977978852632862E-3</v>
      </c>
      <c r="H1068" s="1">
        <f>[1]Residential!D$109</f>
        <v>0.38836926728495846</v>
      </c>
      <c r="I1068" s="1">
        <f>[1]Residential!E$109</f>
        <v>0.43560330851142831</v>
      </c>
      <c r="J1068" s="1">
        <f>[1]Residential!F$109</f>
        <v>0.4356153671954589</v>
      </c>
      <c r="K1068" s="1">
        <f>[1]Residential!G$109</f>
        <v>0.5211289536671676</v>
      </c>
      <c r="L1068" s="1">
        <f>[1]Residential!H$109</f>
        <v>0.52112733701450564</v>
      </c>
      <c r="M1068" s="1">
        <f>[1]Residential!I$109</f>
        <v>0.52114105699301305</v>
      </c>
      <c r="N1068" s="1">
        <f>[1]Residential!J$109</f>
        <v>0.52114136151611934</v>
      </c>
      <c r="O1068" s="1">
        <f>[1]Residential!K$109</f>
        <v>0.52124474292313172</v>
      </c>
      <c r="P1068" s="1">
        <f>[1]Residential!L$109</f>
        <v>0.52124317751938043</v>
      </c>
      <c r="Q1068" s="1">
        <f>[1]Residential!M$109</f>
        <v>0.52126524052919276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7.361354973341E-2</v>
      </c>
      <c r="G1069" s="1">
        <f t="shared" ref="G1069:K1069" si="1279">IFERROR(G$1068/G$1043,0)*G1044</f>
        <v>3.7977978852632866E-3</v>
      </c>
      <c r="H1069" s="1">
        <f t="shared" si="1279"/>
        <v>0.38836926728495846</v>
      </c>
      <c r="I1069" s="1">
        <f t="shared" si="1279"/>
        <v>0.43278722250627139</v>
      </c>
      <c r="J1069" s="1">
        <f t="shared" si="1279"/>
        <v>0.43164777623936457</v>
      </c>
      <c r="K1069" s="1">
        <f t="shared" si="1279"/>
        <v>0.21505573801977579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9.3217986350934111E-3</v>
      </c>
      <c r="O1069" s="1">
        <f t="shared" si="1280"/>
        <v>2.2692270877340406E-2</v>
      </c>
      <c r="P1069" s="1">
        <f t="shared" ref="P1069:Q1071" si="1281">IFERROR(P$1068/P$1043,0)*P1044</f>
        <v>2.0536034966249814E-2</v>
      </c>
      <c r="Q1069" s="1">
        <f t="shared" si="1281"/>
        <v>3.007111487408046E-2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2.8160860051569467E-3</v>
      </c>
      <c r="J1071" s="1">
        <f t="shared" si="1284"/>
        <v>3.9675909560943287E-3</v>
      </c>
      <c r="K1071" s="1">
        <f t="shared" si="1284"/>
        <v>0.30607321564739176</v>
      </c>
      <c r="L1071" s="1">
        <f t="shared" ref="L1071:O1071" si="1285">IFERROR(L$1068/L$1043,0)*L1046</f>
        <v>0.52112733701450564</v>
      </c>
      <c r="M1071" s="1">
        <f t="shared" si="1285"/>
        <v>0.52114105699301305</v>
      </c>
      <c r="N1071" s="1">
        <f t="shared" si="1285"/>
        <v>0.51181956288102592</v>
      </c>
      <c r="O1071" s="1">
        <f t="shared" si="1285"/>
        <v>0.49855247204579123</v>
      </c>
      <c r="P1071" s="1">
        <f t="shared" si="1281"/>
        <v>0.50070714255313065</v>
      </c>
      <c r="Q1071" s="1">
        <f t="shared" si="1281"/>
        <v>0.49119412565511233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3.9135419944053993</v>
      </c>
      <c r="G1072" s="1">
        <f t="shared" ref="G1072:K1072" si="1286">G1067-G1068</f>
        <v>7.6930072764162647</v>
      </c>
      <c r="H1072" s="1">
        <f t="shared" si="1286"/>
        <v>7.8490177400867731</v>
      </c>
      <c r="I1072" s="1">
        <f t="shared" si="1286"/>
        <v>5.4547042814240632</v>
      </c>
      <c r="J1072" s="1">
        <f t="shared" si="1286"/>
        <v>5.5430663176075479</v>
      </c>
      <c r="K1072" s="1">
        <f t="shared" si="1286"/>
        <v>6.2498622685396601</v>
      </c>
      <c r="L1072" s="1">
        <f t="shared" ref="L1072:O1072" si="1287">L1067-L1068</f>
        <v>7.4227669286905131</v>
      </c>
      <c r="M1072" s="1">
        <f t="shared" si="1287"/>
        <v>7.5127701834619884</v>
      </c>
      <c r="N1072" s="1">
        <f t="shared" si="1287"/>
        <v>7.3604274494613975</v>
      </c>
      <c r="O1072" s="1">
        <f t="shared" si="1287"/>
        <v>7.2625654661601118</v>
      </c>
      <c r="P1072" s="1">
        <f>P1067-P1068</f>
        <v>7.4602361010462168</v>
      </c>
      <c r="Q1072" s="1">
        <f>Q1067-Q1068</f>
        <v>6.3645510598208723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9.1310756885425715</v>
      </c>
      <c r="G1073" s="1">
        <f t="shared" ref="G1073:O1073" si="1288">G1074</f>
        <v>9.2383192516855086</v>
      </c>
      <c r="H1073" s="1">
        <f t="shared" si="1288"/>
        <v>8.4956326312416071</v>
      </c>
      <c r="I1073" s="1">
        <f t="shared" si="1288"/>
        <v>7.0835432913266008</v>
      </c>
      <c r="J1073" s="1">
        <f t="shared" si="1288"/>
        <v>5.9205901061923365</v>
      </c>
      <c r="K1073" s="1">
        <f t="shared" si="1288"/>
        <v>4.7527754677642831</v>
      </c>
      <c r="L1073" s="1">
        <f t="shared" si="1288"/>
        <v>4.1334755497498907</v>
      </c>
      <c r="M1073" s="1">
        <f t="shared" si="1288"/>
        <v>4.3961450940655045</v>
      </c>
      <c r="N1073" s="1">
        <f t="shared" si="1288"/>
        <v>3.5486492178043458</v>
      </c>
      <c r="O1073" s="1">
        <f t="shared" si="1288"/>
        <v>3.0480704761257917</v>
      </c>
      <c r="P1073" s="1">
        <f>P1074</f>
        <v>3.0100879400163851</v>
      </c>
      <c r="Q1073" s="1">
        <f>Q1074</f>
        <v>2.3649448612195121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9.1310756885425715</v>
      </c>
      <c r="G1074" s="1">
        <f>[1]Residential!C$111</f>
        <v>9.2383192516855086</v>
      </c>
      <c r="H1074" s="1">
        <f>[1]Residential!D$111</f>
        <v>8.4956326312416071</v>
      </c>
      <c r="I1074" s="1">
        <f>[1]Residential!E$111</f>
        <v>7.0835432913266008</v>
      </c>
      <c r="J1074" s="1">
        <f>[1]Residential!F$111</f>
        <v>5.9205901061923365</v>
      </c>
      <c r="K1074" s="1">
        <f>[1]Residential!G$111</f>
        <v>4.7527754677642831</v>
      </c>
      <c r="L1074" s="1">
        <f>[1]Residential!H$111</f>
        <v>4.1334755497498907</v>
      </c>
      <c r="M1074" s="1">
        <f>[1]Residential!I$111</f>
        <v>4.3961450940655045</v>
      </c>
      <c r="N1074" s="1">
        <f>[1]Residential!J$111</f>
        <v>3.5486492178043458</v>
      </c>
      <c r="O1074" s="1">
        <f>[1]Residential!K$111</f>
        <v>3.0480704761257917</v>
      </c>
      <c r="P1074" s="1">
        <f>[1]Residential!L$111</f>
        <v>3.0100879400163851</v>
      </c>
      <c r="Q1074" s="1">
        <f>[1]Residential!M$111</f>
        <v>2.3649448612195121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2.6968854961439392</v>
      </c>
      <c r="G1075" s="1">
        <f t="shared" ref="G1075:O1075" si="1289">G1076</f>
        <v>3.168220991581661</v>
      </c>
      <c r="H1075" s="1">
        <f t="shared" si="1289"/>
        <v>3.1714081011446962</v>
      </c>
      <c r="I1075" s="1">
        <f t="shared" si="1289"/>
        <v>3.3021801231653263</v>
      </c>
      <c r="J1075" s="1">
        <f t="shared" si="1289"/>
        <v>3.4197794069414198</v>
      </c>
      <c r="K1075" s="1">
        <f t="shared" si="1289"/>
        <v>3.5156431669333004</v>
      </c>
      <c r="L1075" s="1">
        <f t="shared" si="1289"/>
        <v>3.5937477028287494</v>
      </c>
      <c r="M1075" s="1">
        <f t="shared" si="1289"/>
        <v>3.6683975206165451</v>
      </c>
      <c r="N1075" s="1">
        <f t="shared" si="1289"/>
        <v>3.7216911385230844</v>
      </c>
      <c r="O1075" s="1">
        <f t="shared" si="1289"/>
        <v>3.7822621279047186</v>
      </c>
      <c r="P1075" s="1">
        <f>P1076</f>
        <v>3.7823555181329302</v>
      </c>
      <c r="Q1075" s="1">
        <f>Q1076</f>
        <v>3.7823648733530009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2.6968854961439392</v>
      </c>
      <c r="G1076" s="1">
        <f>[1]Residential!C$112</f>
        <v>3.168220991581661</v>
      </c>
      <c r="H1076" s="1">
        <f>[1]Residential!D$112</f>
        <v>3.1714081011446962</v>
      </c>
      <c r="I1076" s="1">
        <f>[1]Residential!E$112</f>
        <v>3.3021801231653263</v>
      </c>
      <c r="J1076" s="1">
        <f>[1]Residential!F$112</f>
        <v>3.4197794069414198</v>
      </c>
      <c r="K1076" s="1">
        <f>[1]Residential!G$112</f>
        <v>3.5156431669333004</v>
      </c>
      <c r="L1076" s="1">
        <f>[1]Residential!H$112</f>
        <v>3.5937477028287494</v>
      </c>
      <c r="M1076" s="1">
        <f>[1]Residential!I$112</f>
        <v>3.6683975206165451</v>
      </c>
      <c r="N1076" s="1">
        <f>[1]Residential!J$112</f>
        <v>3.7216911385230844</v>
      </c>
      <c r="O1076" s="1">
        <f>[1]Residential!K$112</f>
        <v>3.7822621279047186</v>
      </c>
      <c r="P1076" s="1">
        <f>[1]Residential!L$112</f>
        <v>3.7823555181329302</v>
      </c>
      <c r="Q1076" s="1">
        <f>[1]Residential!M$112</f>
        <v>3.7823648733530009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0.78533784792998418</v>
      </c>
      <c r="G1077" s="1">
        <f t="shared" ref="G1077:O1077" si="1290">G1078</f>
        <v>0.94127292914090632</v>
      </c>
      <c r="H1077" s="1">
        <f t="shared" si="1290"/>
        <v>0.94183328877101347</v>
      </c>
      <c r="I1077" s="1">
        <f t="shared" si="1290"/>
        <v>0.8656979354741986</v>
      </c>
      <c r="J1077" s="1">
        <f t="shared" si="1290"/>
        <v>0.7842274410410639</v>
      </c>
      <c r="K1077" s="1">
        <f t="shared" si="1290"/>
        <v>0.78876864425091286</v>
      </c>
      <c r="L1077" s="1">
        <f t="shared" si="1290"/>
        <v>0.81526811754632766</v>
      </c>
      <c r="M1077" s="1">
        <f t="shared" si="1290"/>
        <v>2.4074312215534355</v>
      </c>
      <c r="N1077" s="1">
        <f t="shared" si="1290"/>
        <v>2.4073869254189968</v>
      </c>
      <c r="O1077" s="1">
        <f t="shared" si="1290"/>
        <v>2.3918547666122247</v>
      </c>
      <c r="P1077" s="1">
        <f>P1078</f>
        <v>2.4073832185957205</v>
      </c>
      <c r="Q1077" s="1">
        <f>Q1078</f>
        <v>1.845651072715544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0.78533784792998418</v>
      </c>
      <c r="G1078" s="1">
        <f>[1]Residential!C$113</f>
        <v>0.94127292914090632</v>
      </c>
      <c r="H1078" s="1">
        <f>[1]Residential!D$113</f>
        <v>0.94183328877101347</v>
      </c>
      <c r="I1078" s="1">
        <f>[1]Residential!E$113</f>
        <v>0.8656979354741986</v>
      </c>
      <c r="J1078" s="1">
        <f>[1]Residential!F$113</f>
        <v>0.7842274410410639</v>
      </c>
      <c r="K1078" s="1">
        <f>[1]Residential!G$113</f>
        <v>0.78876864425091286</v>
      </c>
      <c r="L1078" s="1">
        <f>[1]Residential!H$113</f>
        <v>0.81526811754632766</v>
      </c>
      <c r="M1078" s="1">
        <f>[1]Residential!I$113</f>
        <v>2.4074312215534355</v>
      </c>
      <c r="N1078" s="1">
        <f>[1]Residential!J$113</f>
        <v>2.4073869254189968</v>
      </c>
      <c r="O1078" s="1">
        <f>[1]Residential!K$113</f>
        <v>2.3918547666122247</v>
      </c>
      <c r="P1078" s="1">
        <f>[1]Residential!L$113</f>
        <v>2.4073832185957205</v>
      </c>
      <c r="Q1078" s="1">
        <f>[1]Residential!M$113</f>
        <v>1.845651072715544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2.9180090144919912</v>
      </c>
      <c r="G1081" s="1">
        <f>[1]Residential!C$10-[1]Residential!C$223</f>
        <v>7.0261921100668054</v>
      </c>
      <c r="H1081" s="1">
        <f>[1]Residential!D$10-[1]Residential!D$223</f>
        <v>7.0254534154907251</v>
      </c>
      <c r="I1081" s="1">
        <f>[1]Residential!E$10-[1]Residential!E$223</f>
        <v>9.2287486898769799</v>
      </c>
      <c r="J1081" s="1">
        <f>[1]Residential!F$10-[1]Residential!F$223</f>
        <v>11.036208035016644</v>
      </c>
      <c r="K1081" s="1">
        <f>[1]Residential!G$10-[1]Residential!G$223</f>
        <v>18.244406127821232</v>
      </c>
      <c r="L1081" s="1">
        <f>[1]Residential!H$10-[1]Residential!H$223</f>
        <v>18.24401924584124</v>
      </c>
      <c r="M1081" s="1">
        <f>[1]Residential!I$10-[1]Residential!I$223</f>
        <v>18.244524433340082</v>
      </c>
      <c r="N1081" s="1">
        <f>[1]Residential!J$10-[1]Residential!J$223</f>
        <v>18.244079273759148</v>
      </c>
      <c r="O1081" s="1">
        <f>[1]Residential!K$10-[1]Residential!K$223</f>
        <v>18.244040804497168</v>
      </c>
      <c r="P1081" s="1">
        <f>[1]Residential!L$10-[1]Residential!L$223</f>
        <v>18.243695769020253</v>
      </c>
      <c r="Q1081" s="1">
        <f>[1]Residential!M$10-[1]Residential!M$223</f>
        <v>14.443768795853455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26.978293617553806</v>
      </c>
      <c r="G1082" s="1">
        <f>[1]Residential!C$224</f>
        <v>25.930038799395735</v>
      </c>
      <c r="H1082" s="1">
        <f>[1]Residential!D$224</f>
        <v>25.957694300193364</v>
      </c>
      <c r="I1082" s="1">
        <f>[1]Residential!E$224</f>
        <v>25.598137359012028</v>
      </c>
      <c r="J1082" s="1">
        <f>[1]Residential!F$224</f>
        <v>25.58417080691056</v>
      </c>
      <c r="K1082" s="1">
        <f>[1]Residential!G$224</f>
        <v>25.579344473442344</v>
      </c>
      <c r="L1082" s="1">
        <f>[1]Residential!H$224</f>
        <v>25.344760293507274</v>
      </c>
      <c r="M1082" s="1">
        <f>[1]Residential!I$224</f>
        <v>26.209593431871799</v>
      </c>
      <c r="N1082" s="1">
        <f>[1]Residential!J$224</f>
        <v>26.597891403902082</v>
      </c>
      <c r="O1082" s="1">
        <f>[1]Residential!K$224</f>
        <v>26.132998560008062</v>
      </c>
      <c r="P1082" s="1">
        <f>[1]Residential!L$224</f>
        <v>25.674416327592709</v>
      </c>
      <c r="Q1082" s="1">
        <f>[1]Residential!M$224</f>
        <v>24.93459028107139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9.8845878703126608</v>
      </c>
      <c r="G1083" s="1">
        <f t="shared" ref="G1083:K1083" si="1292">SUM(G1084:G1085)</f>
        <v>10.604165534396031</v>
      </c>
      <c r="H1083" s="1">
        <f t="shared" si="1292"/>
        <v>11.819203237050631</v>
      </c>
      <c r="I1083" s="1">
        <f t="shared" si="1292"/>
        <v>11.814351163917824</v>
      </c>
      <c r="J1083" s="1">
        <f t="shared" si="1292"/>
        <v>13.633645225733748</v>
      </c>
      <c r="K1083" s="1">
        <f t="shared" si="1292"/>
        <v>11.558494710262767</v>
      </c>
      <c r="L1083" s="1">
        <f t="shared" ref="L1083:O1083" si="1293">SUM(L1084:L1085)</f>
        <v>14.503192635643245</v>
      </c>
      <c r="M1083" s="1">
        <f t="shared" si="1293"/>
        <v>18.091838596872314</v>
      </c>
      <c r="N1083" s="1">
        <f t="shared" si="1293"/>
        <v>20.074902847410733</v>
      </c>
      <c r="O1083" s="1">
        <f t="shared" si="1293"/>
        <v>20.014243374873505</v>
      </c>
      <c r="P1083" s="1">
        <f>SUM(P1084:P1085)</f>
        <v>19.503191934042121</v>
      </c>
      <c r="Q1083" s="1">
        <f>SUM(Q1084:Q1085)</f>
        <v>19.861790794266543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6.6446963800498651</v>
      </c>
      <c r="G1084" s="1">
        <f>[1]Residential!C$231-G1058</f>
        <v>6.9687085770916726</v>
      </c>
      <c r="H1084" s="1">
        <f>[1]Residential!D$231-H1058</f>
        <v>6.8510359934472849</v>
      </c>
      <c r="I1084" s="1">
        <f>[1]Residential!E$231-I1058</f>
        <v>4.4230872729944402</v>
      </c>
      <c r="J1084" s="1">
        <f>[1]Residential!F$231-J1058</f>
        <v>2.1881639931059058</v>
      </c>
      <c r="K1084" s="1">
        <f>[1]Residential!G$231-K1058</f>
        <v>1.3618102112318731</v>
      </c>
      <c r="L1084" s="1">
        <f>[1]Residential!H$231-L1058</f>
        <v>0.94163679169608416</v>
      </c>
      <c r="M1084" s="1">
        <f>[1]Residential!I$231-M1058</f>
        <v>3.0232293817535316</v>
      </c>
      <c r="N1084" s="1">
        <f>[1]Residential!J$231-N1058</f>
        <v>2.7969946719863183</v>
      </c>
      <c r="O1084" s="1">
        <f>[1]Residential!K$231-O1058</f>
        <v>2.7284266128447459</v>
      </c>
      <c r="P1084" s="1">
        <f>[1]Residential!L$231-P1058</f>
        <v>2.6485209911571119</v>
      </c>
      <c r="Q1084" s="1">
        <f>[1]Residential!M$231-Q1058</f>
        <v>0.82412588924717523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3.2398914902627958</v>
      </c>
      <c r="G1085" s="1">
        <f>[1]Residential!C$233-G1059</f>
        <v>3.6354569573043598</v>
      </c>
      <c r="H1085" s="1">
        <f>[1]Residential!D$233-H1059</f>
        <v>4.9681672436033466</v>
      </c>
      <c r="I1085" s="1">
        <f>[1]Residential!E$233-I1059</f>
        <v>7.3912638909233834</v>
      </c>
      <c r="J1085" s="1">
        <f>[1]Residential!F$233-J1059</f>
        <v>11.445481232627841</v>
      </c>
      <c r="K1085" s="1">
        <f>[1]Residential!G$233-K1059</f>
        <v>10.196684499030894</v>
      </c>
      <c r="L1085" s="1">
        <f>[1]Residential!H$233-L1059</f>
        <v>13.561555843947161</v>
      </c>
      <c r="M1085" s="1">
        <f>[1]Residential!I$233-M1059</f>
        <v>15.068609215118784</v>
      </c>
      <c r="N1085" s="1">
        <f>[1]Residential!J$233-N1059</f>
        <v>17.277908175424415</v>
      </c>
      <c r="O1085" s="1">
        <f>[1]Residential!K$233-O1059</f>
        <v>17.285816762028759</v>
      </c>
      <c r="P1085" s="1">
        <f>[1]Residential!L$233-P1059</f>
        <v>16.854670942885008</v>
      </c>
      <c r="Q1085" s="1">
        <f>[1]Residential!M$233-Q1059</f>
        <v>19.037664905019369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6.9844587889176637</v>
      </c>
      <c r="G1086" s="1">
        <f t="shared" ref="G1086:O1086" si="1294">G1087</f>
        <v>6.0193792933411956</v>
      </c>
      <c r="H1086" s="1">
        <f t="shared" si="1294"/>
        <v>3.8989219263487485</v>
      </c>
      <c r="I1086" s="1">
        <f t="shared" si="1294"/>
        <v>1.0438447352713425</v>
      </c>
      <c r="J1086" s="1">
        <f t="shared" si="1294"/>
        <v>0.35374536246008859</v>
      </c>
      <c r="K1086" s="1">
        <f t="shared" si="1294"/>
        <v>7.6014664076673455E-4</v>
      </c>
      <c r="L1086" s="1">
        <f t="shared" si="1294"/>
        <v>5.7980784122513285E-4</v>
      </c>
      <c r="M1086" s="1">
        <f t="shared" si="1294"/>
        <v>3.492104007980501E-4</v>
      </c>
      <c r="N1086" s="1">
        <f t="shared" si="1294"/>
        <v>1.9531359108704294E-4</v>
      </c>
      <c r="O1086" s="1">
        <f t="shared" si="1294"/>
        <v>3.650117384315088E-4</v>
      </c>
      <c r="P1086" s="1">
        <f>P1087</f>
        <v>3.2054340401499459E-4</v>
      </c>
      <c r="Q1086" s="1">
        <f>Q1087</f>
        <v>6.9389829024990579E-4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6.9844587889176637</v>
      </c>
      <c r="G1087" s="1">
        <f>[1]Residential!C$234-G1061</f>
        <v>6.0193792933411956</v>
      </c>
      <c r="H1087" s="1">
        <f>[1]Residential!D$234-H1061</f>
        <v>3.8989219263487485</v>
      </c>
      <c r="I1087" s="1">
        <f>[1]Residential!E$234-I1061</f>
        <v>1.0438447352713425</v>
      </c>
      <c r="J1087" s="1">
        <f>[1]Residential!F$234-J1061</f>
        <v>0.35374536246008859</v>
      </c>
      <c r="K1087" s="1">
        <f>[1]Residential!G$234-K1061</f>
        <v>7.6014664076673455E-4</v>
      </c>
      <c r="L1087" s="1">
        <f>[1]Residential!H$234-L1061</f>
        <v>5.7980784122513285E-4</v>
      </c>
      <c r="M1087" s="1">
        <f>[1]Residential!I$234-M1061</f>
        <v>3.492104007980501E-4</v>
      </c>
      <c r="N1087" s="1">
        <f>[1]Residential!J$234-N1061</f>
        <v>1.9531359108704294E-4</v>
      </c>
      <c r="O1087" s="1">
        <f>[1]Residential!K$234-O1061</f>
        <v>3.650117384315088E-4</v>
      </c>
      <c r="P1087" s="1">
        <f>[1]Residential!L$234-P1061</f>
        <v>3.2054340401499459E-4</v>
      </c>
      <c r="Q1087" s="1">
        <f>[1]Residential!M$234-Q1061</f>
        <v>6.9389829024990579E-4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6.3804505443039545</v>
      </c>
      <c r="G1088" s="1">
        <f t="shared" ref="G1088:K1088" si="1295">SUM(G1089:G1090)</f>
        <v>5.0643205846594768</v>
      </c>
      <c r="H1088" s="1">
        <f t="shared" si="1295"/>
        <v>6.3814450356456893</v>
      </c>
      <c r="I1088" s="1">
        <f t="shared" si="1295"/>
        <v>9.7908811557862911</v>
      </c>
      <c r="J1088" s="1">
        <f t="shared" si="1295"/>
        <v>9.1761430011737293</v>
      </c>
      <c r="K1088" s="1">
        <f t="shared" si="1295"/>
        <v>11.49908717092714</v>
      </c>
      <c r="L1088" s="1">
        <f t="shared" ref="L1088:O1088" si="1296">SUM(L1089:L1090)</f>
        <v>8.1036229508775719</v>
      </c>
      <c r="M1088" s="1">
        <f t="shared" si="1296"/>
        <v>3.3247660330254813</v>
      </c>
      <c r="N1088" s="1">
        <f t="shared" si="1296"/>
        <v>1.7886048178907705</v>
      </c>
      <c r="O1088" s="1">
        <f t="shared" si="1296"/>
        <v>1.4388997509465336</v>
      </c>
      <c r="P1088" s="1">
        <f>SUM(P1089:P1090)</f>
        <v>1.4388891711429377</v>
      </c>
      <c r="Q1088" s="1">
        <f>SUM(Q1089:Q1090)</f>
        <v>1.2711923765546675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6.3804505443039545</v>
      </c>
      <c r="G1089" s="1">
        <f>[1]Residential!C$235-G1063</f>
        <v>5.0643205846594768</v>
      </c>
      <c r="H1089" s="1">
        <f>[1]Residential!D$235-H1063</f>
        <v>6.3803006092660013</v>
      </c>
      <c r="I1089" s="1">
        <f>[1]Residential!E$235-I1063</f>
        <v>9.7883645522042713</v>
      </c>
      <c r="J1089" s="1">
        <f>[1]Residential!F$235-J1063</f>
        <v>7.0226116294582326</v>
      </c>
      <c r="K1089" s="1">
        <f>[1]Residential!G$235-K1063</f>
        <v>7.2054422031620575</v>
      </c>
      <c r="L1089" s="1">
        <f>[1]Residential!H$235-L1063</f>
        <v>3.8111382025906053</v>
      </c>
      <c r="M1089" s="1">
        <f>[1]Residential!I$235-M1063</f>
        <v>1.3454082458887555</v>
      </c>
      <c r="N1089" s="1">
        <f>[1]Residential!J$235-N1063</f>
        <v>0.87488974232910444</v>
      </c>
      <c r="O1089" s="1">
        <f>[1]Residential!K$235-O1063</f>
        <v>0.61661108366198114</v>
      </c>
      <c r="P1089" s="1">
        <f>[1]Residential!L$235-P1063</f>
        <v>0.61660911018440157</v>
      </c>
      <c r="Q1089" s="1">
        <f>[1]Residential!M$235-Q1063</f>
        <v>0.44891086296831428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1.1444263796883559E-3</v>
      </c>
      <c r="I1090" s="1">
        <f>[1]Residential!E$236-I1064</f>
        <v>2.5166035820199852E-3</v>
      </c>
      <c r="J1090" s="1">
        <f>[1]Residential!F$236-J1064</f>
        <v>2.1535313717154967</v>
      </c>
      <c r="K1090" s="1">
        <f>[1]Residential!G$236-K1064</f>
        <v>4.2936449677650828</v>
      </c>
      <c r="L1090" s="1">
        <f>[1]Residential!H$236-L1064</f>
        <v>4.2924847482869666</v>
      </c>
      <c r="M1090" s="1">
        <f>[1]Residential!I$236-M1064</f>
        <v>1.9793577871367258</v>
      </c>
      <c r="N1090" s="1">
        <f>[1]Residential!J$236-N1064</f>
        <v>0.91371507556166609</v>
      </c>
      <c r="O1090" s="1">
        <f>[1]Residential!K$236-O1064</f>
        <v>0.82228866728455241</v>
      </c>
      <c r="P1090" s="1">
        <f>[1]Residential!L$236-P1064</f>
        <v>0.82228006095853612</v>
      </c>
      <c r="Q1090" s="1">
        <f>[1]Residential!M$236-Q1064</f>
        <v>0.82228151358635326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1.317044417104319</v>
      </c>
      <c r="G1093" s="1">
        <f t="shared" ref="G1093:K1093" si="1297">SUM(G1094,G1098)</f>
        <v>1.4633761921866968</v>
      </c>
      <c r="H1093" s="1">
        <f t="shared" si="1297"/>
        <v>1.436765083084095</v>
      </c>
      <c r="I1093" s="1">
        <f t="shared" si="1297"/>
        <v>1.0274022238721503</v>
      </c>
      <c r="J1093" s="1">
        <f t="shared" si="1297"/>
        <v>1.0428152738769758</v>
      </c>
      <c r="K1093" s="1">
        <f t="shared" si="1297"/>
        <v>1.1810128138853562</v>
      </c>
      <c r="L1093" s="1">
        <f t="shared" ref="L1093:O1093" si="1298">SUM(L1094,L1098)</f>
        <v>1.3855913859862863</v>
      </c>
      <c r="M1093" s="1">
        <f t="shared" si="1298"/>
        <v>1.4008250757677128</v>
      </c>
      <c r="N1093" s="1">
        <f t="shared" si="1298"/>
        <v>1.3747137736232791</v>
      </c>
      <c r="O1093" s="1">
        <f t="shared" si="1298"/>
        <v>1.3576669814660907</v>
      </c>
      <c r="P1093" s="1">
        <f>SUM(P1094,P1098)</f>
        <v>1.3919709928025668</v>
      </c>
      <c r="Q1093" s="1">
        <f>SUM(Q1094,Q1098)</f>
        <v>1.2010368360021544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2.4316160637911505E-2</v>
      </c>
      <c r="G1094" s="1">
        <f>[1]Residential!C$238-G1068</f>
        <v>7.2206674774541067E-4</v>
      </c>
      <c r="H1094" s="1">
        <f>[1]Residential!D$238-H1068</f>
        <v>6.7739369545054218E-2</v>
      </c>
      <c r="I1094" s="1">
        <f>[1]Residential!E$238-I1068</f>
        <v>7.5979021648275136E-2</v>
      </c>
      <c r="J1094" s="1">
        <f>[1]Residential!F$238-J1068</f>
        <v>7.5981024312037682E-2</v>
      </c>
      <c r="K1094" s="1">
        <f>[1]Residential!G$238-K1068</f>
        <v>9.0896583937233322E-2</v>
      </c>
      <c r="L1094" s="1">
        <f>[1]Residential!H$238-L1068</f>
        <v>9.0896168178692172E-2</v>
      </c>
      <c r="M1094" s="1">
        <f>[1]Residential!I$238-M1068</f>
        <v>9.0868250693613484E-2</v>
      </c>
      <c r="N1094" s="1">
        <f>[1]Residential!J$238-N1068</f>
        <v>9.0898173303157748E-2</v>
      </c>
      <c r="O1094" s="1">
        <f>[1]Residential!K$238-O1068</f>
        <v>9.0916499467535772E-2</v>
      </c>
      <c r="P1094" s="1">
        <f>[1]Residential!L$238-P1068</f>
        <v>9.0904875898344839E-2</v>
      </c>
      <c r="Q1094" s="1">
        <f>[1]Residential!M$238-Q1068</f>
        <v>9.0920048966635414E-2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2.4316160637911505E-2</v>
      </c>
      <c r="G1095" s="1">
        <f t="shared" ref="G1095:K1097" si="1299">IFERROR(G$1094/G$1043,0)*G1044</f>
        <v>7.2206674774541067E-4</v>
      </c>
      <c r="H1095" s="1">
        <f t="shared" si="1299"/>
        <v>6.7739369545054218E-2</v>
      </c>
      <c r="I1095" s="1">
        <f t="shared" si="1299"/>
        <v>7.5487832863964946E-2</v>
      </c>
      <c r="J1095" s="1">
        <f t="shared" si="1299"/>
        <v>7.5288988062637049E-2</v>
      </c>
      <c r="K1095" s="1">
        <f t="shared" si="1299"/>
        <v>3.7510546678592216E-2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1.625920585855574E-3</v>
      </c>
      <c r="O1095" s="1">
        <f t="shared" si="1300"/>
        <v>3.9580290470980226E-3</v>
      </c>
      <c r="P1095" s="1">
        <f t="shared" ref="P1095:Q1097" si="1301">IFERROR(P$1094/P$1043,0)*P1044</f>
        <v>3.5814870881098466E-3</v>
      </c>
      <c r="Q1095" s="1">
        <f t="shared" si="1301"/>
        <v>5.2450595670969092E-3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4.9118878431018813E-4</v>
      </c>
      <c r="J1097" s="1">
        <f t="shared" si="1299"/>
        <v>6.9203624940063083E-4</v>
      </c>
      <c r="K1097" s="1">
        <f t="shared" si="1299"/>
        <v>5.3386037258641099E-2</v>
      </c>
      <c r="L1097" s="1">
        <f t="shared" ref="L1097:O1097" si="1303">IFERROR(L$1094/L$1043,0)*L1046</f>
        <v>9.0896168178692185E-2</v>
      </c>
      <c r="M1097" s="1">
        <f t="shared" si="1303"/>
        <v>9.0868250693613484E-2</v>
      </c>
      <c r="N1097" s="1">
        <f t="shared" si="1303"/>
        <v>8.9272252717302172E-2</v>
      </c>
      <c r="O1097" s="1">
        <f t="shared" si="1303"/>
        <v>8.695847042043775E-2</v>
      </c>
      <c r="P1097" s="1">
        <f t="shared" si="1301"/>
        <v>8.7323388810234992E-2</v>
      </c>
      <c r="Q1097" s="1">
        <f t="shared" si="1301"/>
        <v>8.567498939953852E-2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1.2927282564664075</v>
      </c>
      <c r="G1098" s="1">
        <f>[1]Residential!C$239-G1072</f>
        <v>1.4626541254389513</v>
      </c>
      <c r="H1098" s="1">
        <f>[1]Residential!D$239-H1072</f>
        <v>1.3690257135390409</v>
      </c>
      <c r="I1098" s="1">
        <f>[1]Residential!E$239-I1072</f>
        <v>0.95142320222387511</v>
      </c>
      <c r="J1098" s="1">
        <f>[1]Residential!F$239-J1072</f>
        <v>0.96683424956493802</v>
      </c>
      <c r="K1098" s="1">
        <f>[1]Residential!G$239-K1072</f>
        <v>1.0901162299481229</v>
      </c>
      <c r="L1098" s="1">
        <f>[1]Residential!H$239-L1072</f>
        <v>1.2946952178075941</v>
      </c>
      <c r="M1098" s="1">
        <f>[1]Residential!I$239-M1072</f>
        <v>1.3099568250740994</v>
      </c>
      <c r="N1098" s="1">
        <f>[1]Residential!J$239-N1072</f>
        <v>1.2838156003201213</v>
      </c>
      <c r="O1098" s="1">
        <f>[1]Residential!K$239-O1072</f>
        <v>1.2667504819985549</v>
      </c>
      <c r="P1098" s="1">
        <f>[1]Residential!L$239-P1072</f>
        <v>1.3010661169042219</v>
      </c>
      <c r="Q1098" s="1">
        <f>[1]Residential!M$239-Q1072</f>
        <v>1.1101167870355191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0.52047108943127895</v>
      </c>
      <c r="G1099" s="1">
        <f t="shared" ref="G1099:O1099" si="1304">G1100</f>
        <v>0.59724090438317923</v>
      </c>
      <c r="H1099" s="1">
        <f t="shared" si="1304"/>
        <v>0.34535909687292232</v>
      </c>
      <c r="I1099" s="1">
        <f t="shared" si="1304"/>
        <v>0.28793690763817636</v>
      </c>
      <c r="J1099" s="1">
        <f t="shared" si="1304"/>
        <v>0.24066761264503267</v>
      </c>
      <c r="K1099" s="1">
        <f t="shared" si="1304"/>
        <v>0.19319340265493512</v>
      </c>
      <c r="L1099" s="1">
        <f t="shared" si="1304"/>
        <v>0.16802028369440514</v>
      </c>
      <c r="M1099" s="1">
        <f t="shared" si="1304"/>
        <v>0.17869688131017281</v>
      </c>
      <c r="N1099" s="1">
        <f t="shared" si="1304"/>
        <v>0.14424706617432603</v>
      </c>
      <c r="O1099" s="1">
        <f t="shared" si="1304"/>
        <v>0.12390028170072709</v>
      </c>
      <c r="P1099" s="1">
        <f>P1100</f>
        <v>0.12235559701388832</v>
      </c>
      <c r="Q1099" s="1">
        <f>Q1100</f>
        <v>9.6135509770911565E-2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0.52047108943127895</v>
      </c>
      <c r="G1100" s="1">
        <f>[1]Residential!C$240-G1074</f>
        <v>0.59724090438317923</v>
      </c>
      <c r="H1100" s="1">
        <f>[1]Residential!D$240-H1074</f>
        <v>0.34535909687292232</v>
      </c>
      <c r="I1100" s="1">
        <f>[1]Residential!E$240-I1074</f>
        <v>0.28793690763817636</v>
      </c>
      <c r="J1100" s="1">
        <f>[1]Residential!F$240-J1074</f>
        <v>0.24066761264503267</v>
      </c>
      <c r="K1100" s="1">
        <f>[1]Residential!G$240-K1074</f>
        <v>0.19319340265493512</v>
      </c>
      <c r="L1100" s="1">
        <f>[1]Residential!H$240-L1074</f>
        <v>0.16802028369440514</v>
      </c>
      <c r="M1100" s="1">
        <f>[1]Residential!I$240-M1074</f>
        <v>0.17869688131017281</v>
      </c>
      <c r="N1100" s="1">
        <f>[1]Residential!J$240-N1074</f>
        <v>0.14424706617432603</v>
      </c>
      <c r="O1100" s="1">
        <f>[1]Residential!K$240-O1074</f>
        <v>0.12390028170072709</v>
      </c>
      <c r="P1100" s="1">
        <f>[1]Residential!L$240-P1074</f>
        <v>0.12235559701388832</v>
      </c>
      <c r="Q1100" s="1">
        <f>[1]Residential!M$240-Q1074</f>
        <v>9.6135509770911565E-2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0.16979288282407579</v>
      </c>
      <c r="G1101" s="1">
        <f t="shared" ref="G1101" si="1305">G1102</f>
        <v>0.19483629125000856</v>
      </c>
      <c r="H1101" s="1">
        <f t="shared" ref="H1101" si="1306">H1102</f>
        <v>0.12891310524911415</v>
      </c>
      <c r="I1101" s="1">
        <f t="shared" ref="I1101" si="1307">I1102</f>
        <v>0.13422969101963078</v>
      </c>
      <c r="J1101" s="1">
        <f t="shared" ref="J1101" si="1308">J1102</f>
        <v>0.13901284175154061</v>
      </c>
      <c r="K1101" s="1">
        <f t="shared" ref="K1101:O1101" si="1309">K1102</f>
        <v>0.14290614947027169</v>
      </c>
      <c r="L1101" s="1">
        <f t="shared" si="1309"/>
        <v>0.14608084296104007</v>
      </c>
      <c r="M1101" s="1">
        <f t="shared" si="1309"/>
        <v>0.14911512845585762</v>
      </c>
      <c r="N1101" s="1">
        <f t="shared" si="1309"/>
        <v>0.15128090633343794</v>
      </c>
      <c r="O1101" s="1">
        <f t="shared" si="1309"/>
        <v>0.15374375315291688</v>
      </c>
      <c r="P1101" s="1">
        <f>P1102</f>
        <v>0.15374689006867825</v>
      </c>
      <c r="Q1101" s="1">
        <f>Q1102</f>
        <v>0.15374858525048785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0.16979288282407579</v>
      </c>
      <c r="G1102" s="1">
        <f>[1]Residential!C$241-G1076</f>
        <v>0.19483629125000856</v>
      </c>
      <c r="H1102" s="1">
        <f>[1]Residential!D$241-H1076</f>
        <v>0.12891310524911415</v>
      </c>
      <c r="I1102" s="1">
        <f>[1]Residential!E$241-I1076</f>
        <v>0.13422969101963078</v>
      </c>
      <c r="J1102" s="1">
        <f>[1]Residential!F$241-J1076</f>
        <v>0.13901284175154061</v>
      </c>
      <c r="K1102" s="1">
        <f>[1]Residential!G$241-K1076</f>
        <v>0.14290614947027169</v>
      </c>
      <c r="L1102" s="1">
        <f>[1]Residential!H$241-L1076</f>
        <v>0.14608084296104007</v>
      </c>
      <c r="M1102" s="1">
        <f>[1]Residential!I$241-M1076</f>
        <v>0.14911512845585762</v>
      </c>
      <c r="N1102" s="1">
        <f>[1]Residential!J$241-N1076</f>
        <v>0.15128090633343794</v>
      </c>
      <c r="O1102" s="1">
        <f>[1]Residential!K$241-O1076</f>
        <v>0.15374375315291688</v>
      </c>
      <c r="P1102" s="1">
        <f>[1]Residential!L$241-P1076</f>
        <v>0.15374689006867825</v>
      </c>
      <c r="Q1102" s="1">
        <f>[1]Residential!M$241-Q1076</f>
        <v>0.15374858525048785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1.986719999179148</v>
      </c>
      <c r="H1103" s="1">
        <f t="shared" ref="H1103" si="1311">H1104</f>
        <v>1.9470868159421533</v>
      </c>
      <c r="I1103" s="1">
        <f t="shared" ref="I1103" si="1312">I1104</f>
        <v>1.4994914815066172</v>
      </c>
      <c r="J1103" s="1">
        <f t="shared" ref="J1103" si="1313">J1104</f>
        <v>0.99814148926943846</v>
      </c>
      <c r="K1103" s="1">
        <f t="shared" ref="K1103:O1103" si="1314">K1104</f>
        <v>1.0038900796011077</v>
      </c>
      <c r="L1103" s="1">
        <f t="shared" si="1314"/>
        <v>1.0376723865035027</v>
      </c>
      <c r="M1103" s="1">
        <f t="shared" si="1314"/>
        <v>3.0640025060394591</v>
      </c>
      <c r="N1103" s="1">
        <f t="shared" si="1314"/>
        <v>3.0639466788784442</v>
      </c>
      <c r="O1103" s="1">
        <f t="shared" si="1314"/>
        <v>3.044179406129861</v>
      </c>
      <c r="P1103" s="1">
        <f>P1104</f>
        <v>3.0639411991184993</v>
      </c>
      <c r="Q1103" s="1">
        <f>Q1104</f>
        <v>2.3499922809363758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1.986719999179148</v>
      </c>
      <c r="H1104" s="1">
        <f>[1]Residential!D$242-H1078</f>
        <v>1.9470868159421533</v>
      </c>
      <c r="I1104" s="1">
        <f>[1]Residential!E$242-I1078</f>
        <v>1.4994914815066172</v>
      </c>
      <c r="J1104" s="1">
        <f>[1]Residential!F$242-J1078</f>
        <v>0.99814148926943846</v>
      </c>
      <c r="K1104" s="1">
        <f>[1]Residential!G$242-K1078</f>
        <v>1.0038900796011077</v>
      </c>
      <c r="L1104" s="1">
        <f>[1]Residential!H$242-L1078</f>
        <v>1.0376723865035027</v>
      </c>
      <c r="M1104" s="1">
        <f>[1]Residential!I$242-M1078</f>
        <v>3.0640025060394591</v>
      </c>
      <c r="N1104" s="1">
        <f>[1]Residential!J$242-N1078</f>
        <v>3.0639466788784442</v>
      </c>
      <c r="O1104" s="1">
        <f>[1]Residential!K$242-O1078</f>
        <v>3.044179406129861</v>
      </c>
      <c r="P1104" s="1">
        <f>[1]Residential!L$242-P1078</f>
        <v>3.0639411991184993</v>
      </c>
      <c r="Q1104" s="1">
        <f>[1]Residential!M$242-Q1078</f>
        <v>2.3499922809363758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0.95000000000000029</v>
      </c>
      <c r="G1109" s="4">
        <f t="shared" ref="G1109:K1110" si="1322">IFERROR(G1058/G975,"-")</f>
        <v>0.95000000000000051</v>
      </c>
      <c r="H1109" s="4">
        <f t="shared" si="1322"/>
        <v>0.95000000000000051</v>
      </c>
      <c r="I1109" s="4">
        <f t="shared" si="1322"/>
        <v>0.95000000000000062</v>
      </c>
      <c r="J1109" s="4">
        <f t="shared" si="1322"/>
        <v>0.95000000000000018</v>
      </c>
      <c r="K1109" s="4">
        <f t="shared" si="1322"/>
        <v>0.95000000000000084</v>
      </c>
      <c r="L1109" s="4">
        <f t="shared" ref="L1109:O1109" si="1323">IFERROR(L1058/L975,"-")</f>
        <v>0.94999999999999984</v>
      </c>
      <c r="M1109" s="4">
        <f t="shared" si="1323"/>
        <v>0.94999999999999984</v>
      </c>
      <c r="N1109" s="4">
        <f t="shared" si="1323"/>
        <v>0.95000000000000095</v>
      </c>
      <c r="O1109" s="4">
        <f t="shared" si="1323"/>
        <v>0.94999999999999951</v>
      </c>
      <c r="P1109" s="4">
        <f>IFERROR(P1058/P975,"-")</f>
        <v>0.95000000000000062</v>
      </c>
      <c r="Q1109" s="4">
        <f>IFERROR(Q1058/Q975,"-")</f>
        <v>0.95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3.2000000357344915</v>
      </c>
      <c r="G1110" s="4">
        <f t="shared" si="1322"/>
        <v>3.2533333669758182</v>
      </c>
      <c r="H1110" s="4">
        <f t="shared" si="1322"/>
        <v>3.3333333333333344</v>
      </c>
      <c r="I1110" s="4">
        <f t="shared" si="1322"/>
        <v>3.4666666666666699</v>
      </c>
      <c r="J1110" s="4">
        <f t="shared" si="1322"/>
        <v>3.583333333333337</v>
      </c>
      <c r="K1110" s="4">
        <f t="shared" si="1322"/>
        <v>3.7000000000000015</v>
      </c>
      <c r="L1110" s="4">
        <f t="shared" ref="L1110:O1110" si="1324">IFERROR(L1059/L976,"-")</f>
        <v>3.8000000000000012</v>
      </c>
      <c r="M1110" s="4">
        <f t="shared" si="1324"/>
        <v>3.9000000000000004</v>
      </c>
      <c r="N1110" s="4">
        <f t="shared" si="1324"/>
        <v>3.9000000000000021</v>
      </c>
      <c r="O1110" s="4">
        <f t="shared" si="1324"/>
        <v>3.8999999999999955</v>
      </c>
      <c r="P1110" s="4">
        <f>IFERROR(P1059/P976,"-")</f>
        <v>3.8999999999999981</v>
      </c>
      <c r="Q1110" s="4">
        <f>IFERROR(Q1059/Q976,"-")</f>
        <v>3.9000000000000004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0.89583333333333437</v>
      </c>
      <c r="G1111" s="4">
        <f t="shared" ref="G1111:K1111" si="1325">IFERROR(G1061/G985,"-")</f>
        <v>0.89583333333333282</v>
      </c>
      <c r="H1111" s="4">
        <f t="shared" si="1325"/>
        <v>0.89583333333333437</v>
      </c>
      <c r="I1111" s="4">
        <f t="shared" si="1325"/>
        <v>0.89583333333333348</v>
      </c>
      <c r="J1111" s="4">
        <f t="shared" si="1325"/>
        <v>0.89583333333333393</v>
      </c>
      <c r="K1111" s="4">
        <f t="shared" si="1325"/>
        <v>0.89583333333333381</v>
      </c>
      <c r="L1111" s="4">
        <f t="shared" ref="L1111:O1111" si="1326">IFERROR(L1061/L985,"-")</f>
        <v>0.89583333333333359</v>
      </c>
      <c r="M1111" s="4">
        <f t="shared" si="1326"/>
        <v>0.89583333333333337</v>
      </c>
      <c r="N1111" s="4">
        <f t="shared" si="1326"/>
        <v>0.89583333333333393</v>
      </c>
      <c r="O1111" s="4">
        <f t="shared" si="1326"/>
        <v>0.89583333333333437</v>
      </c>
      <c r="P1111" s="4">
        <f>IFERROR(P1061/P985,"-")</f>
        <v>0.89583333333333426</v>
      </c>
      <c r="Q1111" s="4">
        <f>IFERROR(Q1061/Q985,"-")</f>
        <v>0.89583333333333437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0.94999999999999973</v>
      </c>
      <c r="G1112" s="4">
        <f t="shared" ref="G1112:K1112" si="1327">IFERROR(G1063/G998,"-")</f>
        <v>0.95000000000000051</v>
      </c>
      <c r="H1112" s="4">
        <f t="shared" si="1327"/>
        <v>0.95000000000000029</v>
      </c>
      <c r="I1112" s="4">
        <f t="shared" si="1327"/>
        <v>0.95000000000000007</v>
      </c>
      <c r="J1112" s="4">
        <f t="shared" si="1327"/>
        <v>0.94999999999999984</v>
      </c>
      <c r="K1112" s="4">
        <f t="shared" si="1327"/>
        <v>0.94999999999999962</v>
      </c>
      <c r="L1112" s="4">
        <f t="shared" ref="L1112:O1112" si="1328">IFERROR(L1063/L998,"-")</f>
        <v>0.95000000000000007</v>
      </c>
      <c r="M1112" s="4">
        <f t="shared" si="1328"/>
        <v>0.95000000000000029</v>
      </c>
      <c r="N1112" s="4">
        <f t="shared" si="1328"/>
        <v>0.94999999999999984</v>
      </c>
      <c r="O1112" s="4">
        <f t="shared" si="1328"/>
        <v>0.94999999999999984</v>
      </c>
      <c r="P1112" s="4">
        <f>IFERROR(P1063/P998,"-")</f>
        <v>0.95000000000000029</v>
      </c>
      <c r="Q1112" s="4">
        <f>IFERROR(Q1063/Q998,"-")</f>
        <v>0.95000000000000007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1.9999999999999991</v>
      </c>
      <c r="I1113" s="4">
        <f t="shared" si="1329"/>
        <v>2.0800000000000014</v>
      </c>
      <c r="J1113" s="4">
        <f t="shared" si="1329"/>
        <v>2.15</v>
      </c>
      <c r="K1113" s="4">
        <f t="shared" si="1329"/>
        <v>2.2200000000000011</v>
      </c>
      <c r="L1113" s="4">
        <f t="shared" ref="L1113:O1113" si="1330">IFERROR(L1064/L999,"-")</f>
        <v>2.2799999999999994</v>
      </c>
      <c r="M1113" s="4">
        <f t="shared" si="1330"/>
        <v>2.34</v>
      </c>
      <c r="N1113" s="4">
        <f t="shared" si="1330"/>
        <v>2.3399999999999994</v>
      </c>
      <c r="O1113" s="4">
        <f t="shared" si="1330"/>
        <v>2.339999999999999</v>
      </c>
      <c r="P1113" s="4">
        <f>IFERROR(P1064/P999,"-")</f>
        <v>2.3400000000000016</v>
      </c>
      <c r="Q1113" s="4">
        <f>IFERROR(Q1064/Q999,"-")</f>
        <v>2.3400000000000012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0.72000000000000031</v>
      </c>
      <c r="G1114" s="4">
        <f t="shared" ref="G1114:K1114" si="1331">IFERROR(G1066/G1017,"-")</f>
        <v>0.72000000000000053</v>
      </c>
      <c r="H1114" s="4">
        <f t="shared" si="1331"/>
        <v>0.72000000000000064</v>
      </c>
      <c r="I1114" s="4">
        <f t="shared" si="1331"/>
        <v>0.71999999999999975</v>
      </c>
      <c r="J1114" s="4">
        <f t="shared" si="1331"/>
        <v>0.71999999999999986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0.71999999999999975</v>
      </c>
      <c r="G1119" s="4">
        <f t="shared" ref="G1119:K1119" si="1333">IFERROR(G1074/G1022,"-")</f>
        <v>0.71999999999999953</v>
      </c>
      <c r="H1119" s="4">
        <f t="shared" si="1333"/>
        <v>0.71999999999999986</v>
      </c>
      <c r="I1119" s="4">
        <f t="shared" si="1333"/>
        <v>0.72000000000000042</v>
      </c>
      <c r="J1119" s="4">
        <f t="shared" si="1333"/>
        <v>0.72</v>
      </c>
      <c r="K1119" s="4">
        <f t="shared" si="1333"/>
        <v>0.72</v>
      </c>
      <c r="L1119" s="4">
        <f t="shared" ref="L1119:O1119" si="1334">IFERROR(L1074/L1022,"-")</f>
        <v>0.71999999999999964</v>
      </c>
      <c r="M1119" s="4">
        <f t="shared" si="1334"/>
        <v>0.7200000000000002</v>
      </c>
      <c r="N1119" s="4">
        <f t="shared" si="1334"/>
        <v>0.72000000000000031</v>
      </c>
      <c r="O1119" s="4">
        <f t="shared" si="1334"/>
        <v>0.71999999999999986</v>
      </c>
      <c r="P1119" s="4">
        <f>IFERROR(P1074/P1022,"-")</f>
        <v>0.7200000000000002</v>
      </c>
      <c r="Q1119" s="4">
        <f>IFERROR(Q1074/Q1022,"-")</f>
        <v>0.72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0.90000000000000058</v>
      </c>
      <c r="G1120" s="4">
        <f t="shared" ref="G1120:K1120" si="1335">IFERROR(G1076/G1027,"-")</f>
        <v>0.90000000000000024</v>
      </c>
      <c r="H1120" s="4">
        <f t="shared" si="1335"/>
        <v>0.8999999999999998</v>
      </c>
      <c r="I1120" s="4">
        <f t="shared" si="1335"/>
        <v>0.90000000000000024</v>
      </c>
      <c r="J1120" s="4">
        <f t="shared" si="1335"/>
        <v>0.90000000000000036</v>
      </c>
      <c r="K1120" s="4">
        <f t="shared" si="1335"/>
        <v>0.90000000000000047</v>
      </c>
      <c r="L1120" s="4">
        <f t="shared" ref="L1120:O1120" si="1336">IFERROR(L1076/L1027,"-")</f>
        <v>0.90000000000000047</v>
      </c>
      <c r="M1120" s="4">
        <f t="shared" si="1336"/>
        <v>0.8999999999999998</v>
      </c>
      <c r="N1120" s="4">
        <f t="shared" si="1336"/>
        <v>0.90000000000000047</v>
      </c>
      <c r="O1120" s="4">
        <f t="shared" si="1336"/>
        <v>0.89999999999999925</v>
      </c>
      <c r="P1120" s="4">
        <f>IFERROR(P1076/P1027,"-")</f>
        <v>0.90000000000000024</v>
      </c>
      <c r="Q1120" s="4">
        <f>IFERROR(Q1076/Q1027,"-")</f>
        <v>0.90000000000000036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339">IFERROR(G1084/G978,"-")</f>
        <v>0.7920000000000007</v>
      </c>
      <c r="H1123" s="4">
        <f t="shared" si="1339"/>
        <v>0.79499999999999993</v>
      </c>
      <c r="I1123" s="4">
        <f t="shared" si="1339"/>
        <v>0.8</v>
      </c>
      <c r="J1123" s="4">
        <f t="shared" si="1339"/>
        <v>0.80499999999999949</v>
      </c>
      <c r="K1123" s="4">
        <f t="shared" si="1339"/>
        <v>0.81000000000000039</v>
      </c>
      <c r="L1123" s="4">
        <f t="shared" ref="L1123:O1123" si="1340">IFERROR(L1084/L978,"-")</f>
        <v>0.81500000000000006</v>
      </c>
      <c r="M1123" s="4">
        <f t="shared" si="1340"/>
        <v>0.81999999999999906</v>
      </c>
      <c r="N1123" s="4">
        <f t="shared" si="1340"/>
        <v>0.82000000000000095</v>
      </c>
      <c r="O1123" s="4">
        <f t="shared" si="1340"/>
        <v>0.81999999999999929</v>
      </c>
      <c r="P1123" s="4">
        <f>IFERROR(P1084/P978,"-")</f>
        <v>0.82000000000000095</v>
      </c>
      <c r="Q1123" s="4">
        <f>IFERROR(Q1084/Q978,"-")</f>
        <v>0.82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2.82</v>
      </c>
      <c r="G1124" s="4">
        <f t="shared" si="1339"/>
        <v>2.8259999999999983</v>
      </c>
      <c r="H1124" s="4">
        <f t="shared" si="1339"/>
        <v>2.8349999999999995</v>
      </c>
      <c r="I1124" s="4">
        <f t="shared" si="1339"/>
        <v>2.8500000000000005</v>
      </c>
      <c r="J1124" s="4">
        <f t="shared" si="1339"/>
        <v>2.9299999999999979</v>
      </c>
      <c r="K1124" s="4">
        <f t="shared" si="1339"/>
        <v>3.0099999999999985</v>
      </c>
      <c r="L1124" s="4">
        <f t="shared" ref="L1124:O1124" si="1341">IFERROR(L1085/L979,"-")</f>
        <v>3.0650000000000004</v>
      </c>
      <c r="M1124" s="4">
        <f t="shared" si="1341"/>
        <v>3.1199999999999979</v>
      </c>
      <c r="N1124" s="4">
        <f t="shared" si="1341"/>
        <v>3.12</v>
      </c>
      <c r="O1124" s="4">
        <f t="shared" si="1341"/>
        <v>3.1200000000000023</v>
      </c>
      <c r="P1124" s="4">
        <f>IFERROR(P1085/P979,"-")</f>
        <v>3.1199999999999992</v>
      </c>
      <c r="Q1124" s="4">
        <f>IFERROR(Q1085/Q979,"-")</f>
        <v>3.1200000000000019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0.70833333333333315</v>
      </c>
      <c r="G1125" s="4">
        <f t="shared" ref="G1125:K1125" si="1342">IFERROR(G1087/G991,"-")</f>
        <v>0.71458333333333379</v>
      </c>
      <c r="H1125" s="4">
        <f t="shared" si="1342"/>
        <v>0.72395833333333259</v>
      </c>
      <c r="I1125" s="4">
        <f t="shared" si="1342"/>
        <v>0.73958333333333437</v>
      </c>
      <c r="J1125" s="4">
        <f t="shared" si="1342"/>
        <v>0.74739583333333626</v>
      </c>
      <c r="K1125" s="4">
        <f t="shared" si="1342"/>
        <v>0.75520833333396786</v>
      </c>
      <c r="L1125" s="4">
        <f t="shared" ref="L1125:O1125" si="1343">IFERROR(L1087/L991,"-")</f>
        <v>0.75520833333352932</v>
      </c>
      <c r="M1125" s="4">
        <f t="shared" si="1343"/>
        <v>0.75520833333244419</v>
      </c>
      <c r="N1125" s="4">
        <f t="shared" si="1343"/>
        <v>0.7552083333327122</v>
      </c>
      <c r="O1125" s="4">
        <f t="shared" si="1343"/>
        <v>0.75520833333351745</v>
      </c>
      <c r="P1125" s="4">
        <f>IFERROR(P1087/P991,"-")</f>
        <v>0.75520833333347714</v>
      </c>
      <c r="Q1125" s="4">
        <f>IFERROR(Q1087/Q991,"-")</f>
        <v>0.75520833333336201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0.74999999999999978</v>
      </c>
      <c r="G1126" s="4">
        <f t="shared" ref="G1126:K1126" si="1344">IFERROR(G1089/G1007,"-")</f>
        <v>0.75400000000000122</v>
      </c>
      <c r="H1126" s="4">
        <f t="shared" si="1344"/>
        <v>0.75999999999999945</v>
      </c>
      <c r="I1126" s="4">
        <f t="shared" si="1344"/>
        <v>0.77006195511201503</v>
      </c>
      <c r="J1126" s="4">
        <f t="shared" si="1344"/>
        <v>0.7805011903263831</v>
      </c>
      <c r="K1126" s="4">
        <f t="shared" si="1344"/>
        <v>0.84438665015674763</v>
      </c>
      <c r="L1126" s="4">
        <f t="shared" ref="L1126:O1126" si="1345">IFERROR(L1089/L1007,"-")</f>
        <v>0.88053110601145668</v>
      </c>
      <c r="M1126" s="4">
        <f t="shared" si="1345"/>
        <v>0.98278142394633228</v>
      </c>
      <c r="N1126" s="4">
        <f t="shared" si="1345"/>
        <v>0.97066926777768492</v>
      </c>
      <c r="O1126" s="4">
        <f t="shared" si="1345"/>
        <v>1.1583998856874262</v>
      </c>
      <c r="P1126" s="4">
        <f>IFERROR(P1089/P1007,"-")</f>
        <v>0.91428659983677874</v>
      </c>
      <c r="Q1126" s="4">
        <f>IFERROR(Q1089/Q1007,"-")</f>
        <v>0.91265940260455147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1.7009999999999983</v>
      </c>
      <c r="I1127" s="4">
        <f t="shared" si="1346"/>
        <v>1.7099999999999995</v>
      </c>
      <c r="J1127" s="4">
        <f t="shared" si="1346"/>
        <v>1.758</v>
      </c>
      <c r="K1127" s="4">
        <f t="shared" si="1346"/>
        <v>1.8059999999999992</v>
      </c>
      <c r="L1127" s="4">
        <f t="shared" ref="L1127:O1127" si="1347">IFERROR(L1090/L1008,"-")</f>
        <v>1.8390000000000011</v>
      </c>
      <c r="M1127" s="4">
        <f t="shared" si="1347"/>
        <v>1.8720000000000003</v>
      </c>
      <c r="N1127" s="4">
        <f t="shared" si="1347"/>
        <v>1.872000000000001</v>
      </c>
      <c r="O1127" s="4">
        <f t="shared" si="1347"/>
        <v>1.8719999999999986</v>
      </c>
      <c r="P1127" s="4">
        <f>IFERROR(P1090/P1008,"-")</f>
        <v>1.8720000000000003</v>
      </c>
      <c r="Q1127" s="4">
        <f>IFERROR(Q1090/Q1008,"-")</f>
        <v>1.8720000000000003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348">IFERROR(G1100/G1024,"-")</f>
        <v>0.50000000000000056</v>
      </c>
      <c r="H1132" s="4">
        <f t="shared" si="1348"/>
        <v>0.49999999999999944</v>
      </c>
      <c r="I1132" s="4">
        <f t="shared" si="1348"/>
        <v>0.49999999999999961</v>
      </c>
      <c r="J1132" s="4">
        <f t="shared" si="1348"/>
        <v>0.49999999999999972</v>
      </c>
      <c r="K1132" s="4">
        <f t="shared" si="1348"/>
        <v>0.49999999999999928</v>
      </c>
      <c r="L1132" s="4">
        <f t="shared" ref="L1132:O1132" si="1349">IFERROR(L1100/L1024,"-")</f>
        <v>0.499999999999999</v>
      </c>
      <c r="M1132" s="4">
        <f t="shared" si="1349"/>
        <v>0.49999999999999928</v>
      </c>
      <c r="N1132" s="4">
        <f t="shared" si="1349"/>
        <v>0.50000000000000067</v>
      </c>
      <c r="O1132" s="4">
        <f t="shared" si="1349"/>
        <v>0.49999999999999917</v>
      </c>
      <c r="P1132" s="4">
        <f>IFERROR(P1100/P1024,"-")</f>
        <v>0.49999999999999922</v>
      </c>
      <c r="Q1132" s="4">
        <f>IFERROR(Q1100/Q1024,"-")</f>
        <v>0.50000000000000033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350">IFERROR(G1102/G1029,"-")</f>
        <v>0.62499999999999967</v>
      </c>
      <c r="H1133" s="4">
        <f t="shared" si="1350"/>
        <v>0.62499999999999922</v>
      </c>
      <c r="I1133" s="4">
        <f t="shared" si="1350"/>
        <v>0.62500000000000056</v>
      </c>
      <c r="J1133" s="4">
        <f t="shared" si="1350"/>
        <v>0.62500000000000022</v>
      </c>
      <c r="K1133" s="4">
        <f t="shared" si="1350"/>
        <v>0.62499999999999922</v>
      </c>
      <c r="L1133" s="4">
        <f t="shared" ref="L1133:O1133" si="1351">IFERROR(L1102/L1029,"-")</f>
        <v>0.62499999999999967</v>
      </c>
      <c r="M1133" s="4">
        <f t="shared" si="1351"/>
        <v>0.62500000000000011</v>
      </c>
      <c r="N1133" s="4">
        <f t="shared" si="1351"/>
        <v>0.624999999999999</v>
      </c>
      <c r="O1133" s="4">
        <f t="shared" si="1351"/>
        <v>0.62500000000000067</v>
      </c>
      <c r="P1133" s="4">
        <f>IFERROR(P1102/P1029,"-")</f>
        <v>0.62499999999999944</v>
      </c>
      <c r="Q1133" s="4">
        <f>IFERROR(Q1102/Q1029,"-")</f>
        <v>0.62499999999999989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139.15187405199083</v>
      </c>
      <c r="G1136" s="3">
        <f t="shared" si="1354"/>
        <v>135.59279801529371</v>
      </c>
      <c r="H1136" s="3">
        <f t="shared" si="1354"/>
        <v>129.06636838779195</v>
      </c>
      <c r="I1136" s="3">
        <f t="shared" si="1354"/>
        <v>90.00196890969778</v>
      </c>
      <c r="J1136" s="3">
        <f t="shared" si="1354"/>
        <v>61.381568339291505</v>
      </c>
      <c r="K1136" s="3">
        <f t="shared" si="1354"/>
        <v>51.436050634775015</v>
      </c>
      <c r="L1136" s="3">
        <f t="shared" ref="L1136:O1136" si="1355">L1137+L1152+L1157+L1180+L1203</f>
        <v>47.70190841938134</v>
      </c>
      <c r="M1136" s="3">
        <f t="shared" si="1355"/>
        <v>39.956078426180696</v>
      </c>
      <c r="N1136" s="3">
        <f t="shared" si="1355"/>
        <v>38.178946332251975</v>
      </c>
      <c r="O1136" s="3">
        <f t="shared" si="1355"/>
        <v>36.456508892661489</v>
      </c>
      <c r="P1136" s="3">
        <f>P1137+P1152+P1157+P1180+P1203</f>
        <v>34.956948670558681</v>
      </c>
      <c r="Q1136" s="3">
        <f>Q1137+Q1152+Q1157+Q1180+Q1203</f>
        <v>34.714944035919387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0.73859400830611854</v>
      </c>
      <c r="G1137" s="1">
        <f t="shared" ref="G1137:K1137" si="1356">SUM(G1138:G1151)</f>
        <v>1.6364426289333698</v>
      </c>
      <c r="H1137" s="1">
        <f t="shared" si="1356"/>
        <v>4.306292651530006</v>
      </c>
      <c r="I1137" s="1">
        <f t="shared" si="1356"/>
        <v>18.441830843227024</v>
      </c>
      <c r="J1137" s="1">
        <f t="shared" si="1356"/>
        <v>32.482206482845598</v>
      </c>
      <c r="K1137" s="1">
        <f t="shared" si="1356"/>
        <v>37.438415268666027</v>
      </c>
      <c r="L1137" s="1">
        <f t="shared" ref="L1137:O1137" si="1357">SUM(L1138:L1151)</f>
        <v>36.64704881494589</v>
      </c>
      <c r="M1137" s="1">
        <f t="shared" si="1357"/>
        <v>37.551239729387987</v>
      </c>
      <c r="N1137" s="1">
        <f t="shared" si="1357"/>
        <v>35.890302359429946</v>
      </c>
      <c r="O1137" s="1">
        <f t="shared" si="1357"/>
        <v>34.181130406148476</v>
      </c>
      <c r="P1137" s="1">
        <f>SUM(P1138:P1151)</f>
        <v>32.882386185825304</v>
      </c>
      <c r="Q1137" s="1">
        <f>SUM(Q1138:Q1151)</f>
        <v>32.930844383242061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0.46789103456431502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0.3769266403665445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0.26222909521495991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0.11309547849482536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7.660997375331019E-3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1.3967831351487034E-2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1.6985117577621403E-2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0.53073987018176916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1.0136378211427592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1.2052267598418172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1.200119744492798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1.1549753516867798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1.099839789931037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1.0441476805912846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1.0097897241835261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0.99222381889849998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6.6197086815738312E-2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0.10291019744151554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1.0516859333466522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5.8061388468702217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11.03704643836409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11.722668894936842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11.27335138052722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10.38648152856549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9.9587116001804379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9.4419984516186499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9.0808102209331523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8.9255603228281792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4.6047841997152179E-2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9.5255991260951564E-2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0.10300879730332378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8.5981966876526289E-2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0.60864353909918056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4.0561805037690064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3.6960318753518995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7.8957269977018036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8.4292238604556253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9.6410140738251702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13.056278887611757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10.72368905790878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0.15005450799313394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0.97536966133271463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2.5708877173372011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9.7900126801829721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15.441863202084932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16.399528060813822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15.971513419724809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15.451788056888368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13.920516531419574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11.684834199936185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7.4328470467205543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9.8767651949198516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2.7737699674170054E-5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4.1637515471203605E-5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7.4640218576291998E-5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7.7873809929365632E-5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5.4623460040164039E-5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7.2982512455131186E-5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4.7735705345315646E-5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3.3580633240962344E-4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5.3770244177537066E-4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6.6079730374815919E-4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7.9437584161190218E-4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7.4253956044816071E-4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5.1523004279078566E-4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9.4789640734131784E-4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1.2420983023100826E-3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1.6816557478241726E-3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2.3313487771715449E-4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2.9881042784239481E-4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2.9709836031630531E-4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1.7169300434412573E-3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1.6929543021581134E-3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1.3948230251341169E-3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6.5403133655040724E-4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1.7759643644348792E-2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0.16460852500139805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0.74618578622267506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2.0403901476896147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1.9240937206887425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2.1130109760605622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1.0585066309198716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0.63866488094762897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3.2183532191261163E-3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2.887587919199389E-3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1.4998753427995298E-3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3.3027671338974301E-4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8.8159335001133487E-4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8.4036523353056419E-3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5.6858769209800538E-3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7.8467286412967714E-4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5.8676251301809253E-4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4.5251026170035192E-4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0.32718821756793887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0.88473304288243337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0.8495244391733725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0.73032437492194668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1.8906495550783434E-5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3.3553498987300029E-5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7.4839641283910529E-5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8.6584343864772143E-5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5.9186975820483715E-5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3.9444493593631844E-4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4.0454305649811662E-4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1.3501837012672654E-3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6.1435879514709364E-5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3.7925288538834515E-5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3.4377584001020401E-5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2.5255844805064437E-5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1.0299146422933666E-4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2.0634054057797516E-4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3.7256960680534518E-4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2.8228484295416372E-4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2.716101891232866E-3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3.1602942983832154E-3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2.0774714947476985E-3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1.3581221832365906E-4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1.2093957393660815E-4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7.2568870955718842E-5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5.325538712709562E-2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0.13460008989267558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1.1670781878242751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1.6491889115602689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1.3963237642079049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1.4292373037762343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0.68674521777292374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0.44268530675107165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2.4884115685866974E-4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2.1388830370963941E-4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1.0778083597013443E-4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7.986961250180053E-5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2.7970362013378418E-4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2.0468575402095312E-3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5.0243498649152479E-3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3.2912019741889557E-3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4.1962845826014256E-2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5.0370243319638505E-2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0.22983748684963223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0.62199190453492181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0.59688315781418133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0.51201186769186102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0.1905495979954967</v>
      </c>
      <c r="J1151" s="1">
        <f>[1]Transport!F$32</f>
        <v>0.67850751261043285</v>
      </c>
      <c r="K1151" s="1">
        <f>[1]Transport!G$32</f>
        <v>0.72968845941304417</v>
      </c>
      <c r="L1151" s="1">
        <f>[1]Transport!H$32</f>
        <v>0.91775216690587225</v>
      </c>
      <c r="M1151" s="1">
        <f>[1]Transport!I$32</f>
        <v>0.86228352085086357</v>
      </c>
      <c r="N1151" s="1">
        <f>[1]Transport!J$32</f>
        <v>0.83815429375512751</v>
      </c>
      <c r="O1151" s="1">
        <f>[1]Transport!K$32</f>
        <v>0.85651595354207299</v>
      </c>
      <c r="P1151" s="1">
        <f>[1]Transport!L$32</f>
        <v>0.85093674797449326</v>
      </c>
      <c r="Q1151" s="1">
        <f>[1]Transport!M$32</f>
        <v>1.1671067362610532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8.5283816136205802E-4</v>
      </c>
      <c r="G1152" s="1">
        <f t="shared" ref="G1152:K1152" si="1362">SUM(G1153:G1156)</f>
        <v>2.0040046977371764E-3</v>
      </c>
      <c r="H1152" s="1">
        <f t="shared" si="1362"/>
        <v>1.9123813679878252E-3</v>
      </c>
      <c r="I1152" s="1">
        <f t="shared" si="1362"/>
        <v>3.6364214868219335E-6</v>
      </c>
      <c r="J1152" s="1">
        <f t="shared" si="1362"/>
        <v>3.3138200224499214E-6</v>
      </c>
      <c r="K1152" s="1">
        <f t="shared" si="1362"/>
        <v>2.9029474770904292E-6</v>
      </c>
      <c r="L1152" s="1">
        <f t="shared" ref="L1152:O1152" si="1363">SUM(L1153:L1156)</f>
        <v>3.0485618750249572E-6</v>
      </c>
      <c r="M1152" s="1">
        <f t="shared" si="1363"/>
        <v>2.5394617595773346E-6</v>
      </c>
      <c r="N1152" s="1">
        <f t="shared" si="1363"/>
        <v>2.2726334548035752E-6</v>
      </c>
      <c r="O1152" s="1">
        <f t="shared" si="1363"/>
        <v>2.805574291410456E-6</v>
      </c>
      <c r="P1152" s="1">
        <f>SUM(P1153:P1156)</f>
        <v>2.5819989837836434E-6</v>
      </c>
      <c r="Q1152" s="1">
        <f>SUM(Q1153:Q1156)</f>
        <v>9.7176445947199354E-6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1.5548296824285732E-5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2.043265856399926E-5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1.1883562324767402E-7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2.3831647618003228E-7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5.6074872518275543E-7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3.5341704615346376E-7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2.4948760642874573E-7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8.2202202276182188E-8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4.3087816098294371E-8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0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8.9837635197553761E-7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8.1371514021998242E-5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1.0237591553134644E-4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1.0350048508401507E-4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1.0401565261320373E-6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1.0714065444046927E-6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8.1429824177494828E-7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8.8249094452496836E-7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7.8450015909385327E-7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6.8134749987112392E-7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8.8140934417949121E-7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6.2826071682167415E-7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2.7030670137085567E-6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7.7146664734005976E-4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1.8708416702692598E-3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1.7683743034215098E-3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1.6327152027369779E-6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1.1076730354081175E-6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7.2305471479763076E-7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9.6435575487766488E-7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8.8917897193102807E-7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9.591315856562163E-7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1.2037743103994698E-6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1.5537161231706968E-6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3.6008389980749227E-6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1.5238815112284461E-5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2.0073920918301143E-5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8.4471413470524414E-7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8.9642396645707858E-7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8.0484579533509492E-7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8.4829812946886003E-7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6.1629502212370723E-7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5.4995216700005278E-7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6.7730282073320032E-7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4.0002214379127218E-7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2.5153622309609183E-6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77.885003197745306</v>
      </c>
      <c r="G1157" s="1">
        <f t="shared" ref="G1157:K1157" si="1364">SUM(G1162:G1179)</f>
        <v>74.725276487320926</v>
      </c>
      <c r="H1157" s="1">
        <f t="shared" si="1364"/>
        <v>77.998082569991524</v>
      </c>
      <c r="I1157" s="1">
        <f t="shared" si="1364"/>
        <v>45.298289873321608</v>
      </c>
      <c r="J1157" s="1">
        <f t="shared" si="1364"/>
        <v>18.519534876132923</v>
      </c>
      <c r="K1157" s="1">
        <f t="shared" si="1364"/>
        <v>8.4764155456994086</v>
      </c>
      <c r="L1157" s="1">
        <f t="shared" ref="L1157:O1157" si="1365">SUM(L1162:L1179)</f>
        <v>6.538205894646004</v>
      </c>
      <c r="M1157" s="1">
        <f t="shared" si="1365"/>
        <v>1.417264385378574</v>
      </c>
      <c r="N1157" s="1">
        <f t="shared" si="1365"/>
        <v>1.3542835135122608</v>
      </c>
      <c r="O1157" s="1">
        <f t="shared" si="1365"/>
        <v>1.3460260492242921</v>
      </c>
      <c r="P1157" s="1">
        <f>SUM(P1162:P1179)</f>
        <v>1.2269991799863653</v>
      </c>
      <c r="Q1157" s="1">
        <f>SUM(Q1162:Q1179)</f>
        <v>1.055209807317592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73.621536507904878</v>
      </c>
      <c r="G1158" s="1">
        <f t="shared" si="1366"/>
        <v>70.634788283083978</v>
      </c>
      <c r="H1158" s="1">
        <f t="shared" si="1366"/>
        <v>73.728432957953274</v>
      </c>
      <c r="I1158" s="1">
        <f t="shared" si="1366"/>
        <v>42.81751981055946</v>
      </c>
      <c r="J1158" s="1">
        <f t="shared" si="1366"/>
        <v>17.451737031056485</v>
      </c>
      <c r="K1158" s="1">
        <f>IF(K1157-K1159&lt;0,0,K1157-K1159)</f>
        <v>7.6536274152323802</v>
      </c>
      <c r="L1158" s="1">
        <f t="shared" ref="L1158:O1158" si="1367">IF(L1157-L1159&lt;0,0,L1157-L1159)</f>
        <v>4.4663597918625344</v>
      </c>
      <c r="M1158" s="1">
        <f t="shared" si="1367"/>
        <v>0</v>
      </c>
      <c r="N1158" s="1">
        <f t="shared" si="1367"/>
        <v>0.14253945090533615</v>
      </c>
      <c r="O1158" s="1">
        <f t="shared" si="1367"/>
        <v>0.14301884254759356</v>
      </c>
      <c r="P1158" s="1">
        <f>IF(P1157-P1159&lt;0,0,P1157-P1159)</f>
        <v>8.6178883549055119E-2</v>
      </c>
      <c r="Q1158" s="1">
        <f>IF(Q1157-Q1159&lt;0,0,Q1157-Q1159)</f>
        <v>7.4069763289790203E-2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4.2634666898404223</v>
      </c>
      <c r="G1159" s="1">
        <f t="shared" ref="G1159" si="1369">SUM(G1160:G1161)</f>
        <v>4.0904882042369533</v>
      </c>
      <c r="H1159" s="1">
        <f t="shared" ref="H1159" si="1370">SUM(H1160:H1161)</f>
        <v>4.2696496120382523</v>
      </c>
      <c r="I1159" s="1">
        <f t="shared" ref="I1159" si="1371">SUM(I1160:I1161)</f>
        <v>2.4807700627621441</v>
      </c>
      <c r="J1159" s="1">
        <f t="shared" ref="J1159" si="1372">SUM(J1160:J1161)</f>
        <v>1.0677978450764363</v>
      </c>
      <c r="K1159" s="1">
        <f t="shared" ref="K1159" si="1373">SUM(K1160:K1161)</f>
        <v>0.82278813046702859</v>
      </c>
      <c r="L1159" s="1">
        <f t="shared" ref="L1159:O1159" si="1374">SUM(L1160:L1161)</f>
        <v>2.0718461027834696</v>
      </c>
      <c r="M1159" s="1">
        <f t="shared" si="1374"/>
        <v>1.4204376842133271</v>
      </c>
      <c r="N1159" s="1">
        <f t="shared" si="1374"/>
        <v>1.2117440626069247</v>
      </c>
      <c r="O1159" s="1">
        <f t="shared" si="1374"/>
        <v>1.2030072066766986</v>
      </c>
      <c r="P1159" s="1">
        <f>SUM(P1160:P1161)</f>
        <v>1.1408202964373102</v>
      </c>
      <c r="Q1159" s="1">
        <f>SUM(Q1160:Q1161)</f>
        <v>0.98114004402780175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4.2634666898404223</v>
      </c>
      <c r="G1160" s="1">
        <f>[1]Transport!C$25/SUM([1]Transport!C$21,[1]Transport!C$25)*G1157*(G$35+G$600)/(G$35+G$600+G$39)</f>
        <v>4.0904882042369533</v>
      </c>
      <c r="H1160" s="1">
        <f>[1]Transport!D$25/SUM([1]Transport!D$21,[1]Transport!D$25)*H1157*(H$35+H$600)/(H$35+H$600+H$39)</f>
        <v>4.2696496120382523</v>
      </c>
      <c r="I1160" s="1">
        <f>[1]Transport!E$25/SUM([1]Transport!E$21,[1]Transport!E$25)*I1157*(I$35+I$600)/(I$35+I$600+I$39)</f>
        <v>2.4807700627621441</v>
      </c>
      <c r="J1160" s="1">
        <f>[1]Transport!F$25/SUM([1]Transport!F$21,[1]Transport!F$25)*J1157*(J$35+J$600)/(J$35+J$600+J$39)</f>
        <v>1.0677978450764363</v>
      </c>
      <c r="K1160" s="1">
        <f>[1]Transport!G$25/SUM([1]Transport!G$21,[1]Transport!G$25)*K1157*(K$35+K$600)/(K$35+K$600+K$39)</f>
        <v>0.46424889950212056</v>
      </c>
      <c r="L1160" s="1">
        <f>[1]Transport!H$25/SUM([1]Transport!H$21,[1]Transport!H$25)*L1157*(L$35+L$600)/(L$35+L$600+L$39)</f>
        <v>1.7441281483302675</v>
      </c>
      <c r="M1160" s="1">
        <f>[1]Transport!I$25/SUM([1]Transport!I$21,[1]Transport!I$25)*M1157*(M$35+M$600)/(M$35+M$600+M$39)</f>
        <v>1.2045097976681927</v>
      </c>
      <c r="N1160" s="1">
        <f>[1]Transport!J$25/SUM([1]Transport!J$21,[1]Transport!J$25)*N1157*(N$35+N$600)/(N$35+N$600+N$39)</f>
        <v>1.1510087002128746</v>
      </c>
      <c r="O1160" s="1">
        <f>[1]Transport!K$25/SUM([1]Transport!K$21,[1]Transport!K$25)*O1157*(O$35+O$600)/(O$35+O$600+O$39)</f>
        <v>1.1439429991536469</v>
      </c>
      <c r="P1160" s="1">
        <f>[1]Transport!L$25/SUM([1]Transport!L$21,[1]Transport!L$25)*P1157*(P$35+P$600)/(P$35+P$600+P$39)</f>
        <v>1.0427883326535718</v>
      </c>
      <c r="Q1160" s="1">
        <f>[1]Transport!M$25/SUM([1]Transport!M$21,[1]Transport!M$25)*Q1157*(Q$35+Q$600)/(Q$35+Q$600+Q$39)</f>
        <v>0.89659666242557423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0.35853923096490797</v>
      </c>
      <c r="L1161" s="1">
        <f>(L$39+L$719)/([1]Transport!H$21+[1]Transport!H$25)*L1157</f>
        <v>0.32771795445320184</v>
      </c>
      <c r="M1161" s="1">
        <f>(M$39+M$719)/([1]Transport!I$21+[1]Transport!I$25)*M1157</f>
        <v>0.21592788654513448</v>
      </c>
      <c r="N1161" s="1">
        <f>(N$39+N$719)/([1]Transport!J$21+[1]Transport!J$25)*N1157</f>
        <v>6.0735362394049981E-2</v>
      </c>
      <c r="O1161" s="1">
        <f>(O$39+O$719)/([1]Transport!K$21+[1]Transport!K$25)*O1157</f>
        <v>5.90642075230517E-2</v>
      </c>
      <c r="P1161" s="1">
        <f>(P$39+P$719)/([1]Transport!L$21+[1]Transport!L$25)*P1157</f>
        <v>9.8031963783738407E-2</v>
      </c>
      <c r="Q1161" s="1">
        <f>(Q$39+Q$719)/([1]Transport!M$21+[1]Transport!M$25)*Q1157</f>
        <v>8.4543381602227505E-2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1.2540637299487269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1.2428791612549486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0.9251809655572053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0.4389621997262268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4.5895094117265299E-2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5.3728592801316692E-2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3.8483299491260857E-2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2.9832764520424656E-2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2.7230195836794764E-3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2.6930806920878877E-4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0.1382702687888353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0.21592358870179593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0.77827424816763069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0.67373570829203799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0.28794281906551678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5.6759039843207119E-2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0.10249575521524602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1.1165014478953155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1.0562766900286329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0.84441607017381637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0.26715873268706042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1.026919999624693E-4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9.0798084632733159E-2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0.13529642202358888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0.12765886692389405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0.10790590993315774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1.5761136200498245E-2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1.1617601237886084E-4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63.987647784374893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54.391828726065164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48.847732729269055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17.804046636535844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0.49655332734871838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0.55076131964516628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1.3371112874344628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1.1296944673789471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0.61351483311694432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9.6188023867158967E-2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3.7619265692425348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5.3070251387026968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4.4078227020094669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4.1095698785856838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0.16584761434161599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1.1998516529880051E-3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3.7688018681097422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5.7407567301087026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7.1225394108362208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5.8451799946995608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1.179405556129506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0.14021085128059618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3.8929805303361107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5.2547663947807006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11.161585795521974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9.3717804665151423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3.9486861382143768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0.56915604008041787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2.4969655816903312E-4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9.517571096592267E-4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1.1642762133055702E-3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8.2155110097751802E-4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2.5378408579737887E-4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2.2849480703813907E-4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9.1990757507994935E-4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1.288522585002759E-3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8.7699904260935782E-4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3.0566279353557905E-4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3.2119687984758551E-4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1.1004753121671416E-3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1.4026585456927143E-3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9.2740545429441845E-4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2.859819358006106E-4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3.8040639169202188E-4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1.4073441114380515E-3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2.084240107953321E-3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1.3706067380438709E-3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4.8223870857228837E-4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2.9595871686254239E-4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6.2763405987264131E-4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7.4580964516234125E-4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7.6667040003924078E-4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6.3127586648737929E-4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3.0371518816340671E-4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2.6436090637174046E-4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1.1643417663746371E-4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7.8060181389367242E-4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1.2442237969982897E-3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1.4717356055714715E-3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1.7881537021715097E-3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8.3660115353021536E-2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0.1670457645813947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0.11757293281892733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0.13136335347663947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1.3458863301736524E-2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1.1787048256885939E-3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9.5759027109502319E-4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5.6519386312487319E-4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3.1655397313339376E-3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3.1217791913611655E-3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2.4731742933330803E-3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1.1813776427319132E-3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8.9341209353459378E-2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0.24197929224672104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1.7809152926752174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4.5840022094868269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11.983783321955064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7.6062168340479115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6.5353427127227945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1.4158960070061231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0.85070804880654538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4.1402096524526585E-3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3.5601267781246644E-3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1.8809415810380745E-3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0.17227290220714467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0.30497647981678699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0.29180305550404262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0.22109384614531505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3.6625003334512345E-2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3.386641308020368E-3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1.6412307457429978E-3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6.8675033268865177E-4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0.49962932316048791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1.3375198365834799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1.219494143309336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1.0503593343916504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60.415153049593684</v>
      </c>
      <c r="G1180" s="1">
        <f t="shared" ref="G1180:K1180" si="1375">SUM(G1185:G1202)</f>
        <v>59.120978153054857</v>
      </c>
      <c r="H1180" s="1">
        <f t="shared" si="1375"/>
        <v>46.650024845664475</v>
      </c>
      <c r="I1180" s="1">
        <f t="shared" si="1375"/>
        <v>26.261363180140805</v>
      </c>
      <c r="J1180" s="1">
        <f t="shared" si="1375"/>
        <v>10.379742600753556</v>
      </c>
      <c r="K1180" s="1">
        <f t="shared" si="1375"/>
        <v>5.5212169174620973</v>
      </c>
      <c r="L1180" s="1">
        <f t="shared" ref="L1180:O1180" si="1376">SUM(L1185:L1202)</f>
        <v>4.5166506612275752</v>
      </c>
      <c r="M1180" s="1">
        <f t="shared" si="1376"/>
        <v>0.98757177195237833</v>
      </c>
      <c r="N1180" s="1">
        <f t="shared" si="1376"/>
        <v>0.93435818667630977</v>
      </c>
      <c r="O1180" s="1">
        <f t="shared" si="1376"/>
        <v>0.92934963171443075</v>
      </c>
      <c r="P1180" s="1">
        <f>SUM(P1185:P1202)</f>
        <v>0.84756072274802652</v>
      </c>
      <c r="Q1180" s="1">
        <f>SUM(Q1185:Q1202)</f>
        <v>0.72888012771514388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58.916205723285039</v>
      </c>
      <c r="G1181" s="1">
        <f t="shared" ref="G1181:K1181" si="1377">IF(G1180-G1182&lt;0,0,G1180-G1182)</f>
        <v>57.569440755023287</v>
      </c>
      <c r="H1181" s="1">
        <f t="shared" si="1377"/>
        <v>44.556603083568788</v>
      </c>
      <c r="I1181" s="1">
        <f t="shared" si="1377"/>
        <v>25.041697597185244</v>
      </c>
      <c r="J1181" s="1">
        <f t="shared" si="1377"/>
        <v>9.5917111328767479</v>
      </c>
      <c r="K1181" s="1">
        <f t="shared" si="1377"/>
        <v>4.9111174395632684</v>
      </c>
      <c r="L1181" s="1">
        <f t="shared" ref="L1181:O1181" si="1378">IF(L1180-L1182&lt;0,0,L1180-L1182)</f>
        <v>3.5099312080958662</v>
      </c>
      <c r="M1181" s="1">
        <f t="shared" si="1378"/>
        <v>0</v>
      </c>
      <c r="N1181" s="1">
        <f t="shared" si="1378"/>
        <v>5.711504303762549E-5</v>
      </c>
      <c r="O1181" s="1">
        <f t="shared" si="1378"/>
        <v>6.5869921226813233E-5</v>
      </c>
      <c r="P1181" s="1">
        <f>IF(P1180-P1182&lt;0,0,P1180-P1182)</f>
        <v>5.1463170187893148E-5</v>
      </c>
      <c r="Q1181" s="1">
        <f>IF(Q1180-Q1182&lt;0,0,Q1180-Q1182)</f>
        <v>8.7191269852460174E-5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1.4989473263086448</v>
      </c>
      <c r="G1182" s="1">
        <f t="shared" ref="G1182" si="1382">SUM(G1183:G1184)</f>
        <v>1.5515373980315692</v>
      </c>
      <c r="H1182" s="1">
        <f t="shared" ref="H1182" si="1383">SUM(H1183:H1184)</f>
        <v>2.0934217620956876</v>
      </c>
      <c r="I1182" s="1">
        <f t="shared" ref="I1182" si="1384">SUM(I1183:I1184)</f>
        <v>1.2196655829555589</v>
      </c>
      <c r="J1182" s="1">
        <f t="shared" ref="J1182" si="1385">SUM(J1183:J1184)</f>
        <v>0.78803146787680767</v>
      </c>
      <c r="K1182" s="1">
        <f t="shared" ref="K1182" si="1386">SUM(K1183:K1184)</f>
        <v>0.61009947789882868</v>
      </c>
      <c r="L1182" s="1">
        <f t="shared" ref="L1182:O1182" si="1387">SUM(L1183:L1184)</f>
        <v>1.006719453131709</v>
      </c>
      <c r="M1182" s="1">
        <f t="shared" si="1387"/>
        <v>1.5012784639097332</v>
      </c>
      <c r="N1182" s="1">
        <f t="shared" si="1387"/>
        <v>0.93430107163327214</v>
      </c>
      <c r="O1182" s="1">
        <f t="shared" si="1387"/>
        <v>0.92928376179320393</v>
      </c>
      <c r="P1182" s="1">
        <f>SUM(P1183:P1184)</f>
        <v>0.84750925957783863</v>
      </c>
      <c r="Q1182" s="1">
        <f>SUM(Q1183:Q1184)</f>
        <v>0.72879293644529142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1.4989473263086448</v>
      </c>
      <c r="G1183" s="1">
        <f>[1]Transport!C$26/SUM([1]Transport!C$22,[1]Transport!C$26)*G1180*(G$34+G$582)/(G$34+G$582+G$38)</f>
        <v>1.5515373980315692</v>
      </c>
      <c r="H1183" s="1">
        <f>[1]Transport!D$26/SUM([1]Transport!D$22,[1]Transport!D$26)*H1180*(H$34+H$582)/(H$34+H$582+H$38)</f>
        <v>2.0934217620956876</v>
      </c>
      <c r="I1183" s="1">
        <f>[1]Transport!E$26/SUM([1]Transport!E$22,[1]Transport!E$26)*I1180*(I$34+I$582)/(I$34+I$582+I$38)</f>
        <v>1.2196655829555589</v>
      </c>
      <c r="J1183" s="1">
        <f>[1]Transport!F$26/SUM([1]Transport!F$22,[1]Transport!F$26)*J1180*(J$34+J$582)/(J$34+J$582+J$38)</f>
        <v>0.78803146787680767</v>
      </c>
      <c r="K1183" s="1">
        <f>[1]Transport!G$26/SUM([1]Transport!G$22,[1]Transport!G$26)*K1180*(K$34+K$582)/(K$34+K$582+K$38)</f>
        <v>0.59748571971906173</v>
      </c>
      <c r="L1183" s="1">
        <f>[1]Transport!H$26/SUM([1]Transport!H$22,[1]Transport!H$26)*L1180*(L$34+L$582)/(L$34+L$582+L$38)</f>
        <v>0.94550402071468287</v>
      </c>
      <c r="M1183" s="1">
        <f>[1]Transport!I$26/SUM([1]Transport!I$22,[1]Transport!I$26)*M1180*(M$34+M$582)/(M$34+M$582+M$38)</f>
        <v>0.63371935381771316</v>
      </c>
      <c r="N1183" s="1">
        <f>[1]Transport!J$26/SUM([1]Transport!J$22,[1]Transport!J$26)*N1180*(N$34+N$582)/(N$34+N$582+N$38)</f>
        <v>0.934134117957796</v>
      </c>
      <c r="O1183" s="1">
        <f>[1]Transport!K$26/SUM([1]Transport!K$22,[1]Transport!K$26)*O1180*(O$34+O$582)/(O$34+O$582+O$38)</f>
        <v>0.92909570929140306</v>
      </c>
      <c r="P1183" s="1">
        <f>[1]Transport!L$26/SUM([1]Transport!L$22,[1]Transport!L$26)*P1180*(P$34+P$582)/(P$34+P$582+P$38)</f>
        <v>0.84733962292937515</v>
      </c>
      <c r="Q1183" s="1">
        <f>[1]Transport!M$26/SUM([1]Transport!M$22,[1]Transport!M$26)*Q1180*(Q$34+Q$582)/(Q$34+Q$582+Q$38)</f>
        <v>0.72849501136073191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1.2613758179766957E-2</v>
      </c>
      <c r="L1184" s="1">
        <f>(L$38+L$718)/([1]Transport!H$22+[1]Transport!H$26)*L1180</f>
        <v>6.1215432417026122E-2</v>
      </c>
      <c r="M1184" s="1">
        <f>(M$38+M$718)/([1]Transport!I$22+[1]Transport!I$26)*M1180</f>
        <v>0.86755911009202002</v>
      </c>
      <c r="N1184" s="1">
        <f>(N$38+N$718)/([1]Transport!J$22+[1]Transport!J$26)*N1180</f>
        <v>1.6695367547618655E-4</v>
      </c>
      <c r="O1184" s="1">
        <f>(O$38+O$718)/([1]Transport!K$22+[1]Transport!K$26)*O1180</f>
        <v>1.8805250180088353E-4</v>
      </c>
      <c r="P1184" s="1">
        <f>(P$38+P$718)/([1]Transport!L$22+[1]Transport!L$26)*P1180</f>
        <v>1.6963664846343082E-4</v>
      </c>
      <c r="Q1184" s="1">
        <f>(Q$38+Q$718)/([1]Transport!M$22+[1]Transport!M$26)*Q1180</f>
        <v>2.9792508455945378E-4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3.0878599246666352E-5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0.16482048779104289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0.11656409429612605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9.4620992695921544E-2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3.5134616771618679E-2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9.8097130746780292E-4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2.7980238091400013E-3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0.57608402789042978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1.1591780065160768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0.97808039383927881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0.47825600598044066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5.9971706017137152E-2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2.9453318824719046E-2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4.5498978374694674E-2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4.3650020318329402E-2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3.2756212515970405E-2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6.3160710108688903E-3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1.0476859088455112E-4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3.5315022534946137E-2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7.1005348297624726E-2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6.7379151528617898E-2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5.5373400599958753E-2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1.2453489561622809E-2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1.1708688304042233E-4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52.132129622415412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48.700921446522976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35.237592020612169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11.433420907683287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5.1748521599796517E-3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6.0556045503921477E-3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4.7175095389479409E-3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3.6395950418988189E-3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6.6835768969219307E-4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2.1053441026242493E-4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1.2219240529064221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1.2832433628847442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1.1122140257364244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0.82921742648810626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2.1103927598710326E-2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2.1939595589675793E-4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5.0440710030242411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5.3269709760469661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5.2762748766081744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4.0294233863765552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0.13847825493469296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1.9865621946796189E-4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1.9384159352288108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2.2108430851265419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2.1729406308676431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1.672752695919931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0.10378598393971317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1.2945590029412359E-4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2.296484685445323E-4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7.5158691353800495E-4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1.0331368939109707E-3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7.3775947867657434E-4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2.5539327910510863E-4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2.0938029943956131E-4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7.6470117409046157E-4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1.0795039827408541E-3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7.1418607066765479E-4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2.473627077099096E-4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2.8260033415432063E-4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8.4742619727990495E-4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1.0846427674787217E-3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7.11646169303431E-4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2.1970380775069581E-4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1.9327501831761551E-4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4.7024404406585977E-4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6.2990160611666823E-4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4.0809517436865561E-4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1.3321852378109502E-4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1.6868392513363082E-5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4.2068672050097429E-4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5.8925553653401493E-4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7.5440685057142189E-4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6.9571311297398058E-4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3.2645889907269006E-4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1.5196664980146805E-3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9.3227823857774494E-4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3.040830722072931E-3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1.4265624382175606E-4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8.8149384059947987E-5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8.3993522836291209E-5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5.0303760058423999E-6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4.9523158377411179E-4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1.6436945195302218E-3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3.5634898649084491E-3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2.8276844700133221E-3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1.4072693511579764E-3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1.0241451193545513E-2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5.8266982032742004E-3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3.776905829108185E-3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2.5276918063648897E-4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2.1966304084385023E-4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1.3837730679741627E-4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9.4550560394271007E-5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0.71506088849657123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1.4350871892078958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7.0654325801380464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9.5452121737076752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5.4423443834004059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4.3642110900344786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0.90513940928431402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0.58127639389805041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3.2271997841432722E-4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2.7071063073433251E-4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1.4792007104908413E-4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5.7238907618508738E-3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1.8643124648139376E-2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1.936041204901839E-2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5.8500506876117284E-2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3.2238635082518306E-2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1.4350552208663464E-2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0.14067845350153577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7.5673386226212322E-2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0.34626405622707818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0.92863148631155812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0.84698219969238842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0.72850983681446113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0.11227095818434715</v>
      </c>
      <c r="G1203" s="1">
        <f t="shared" ref="G1203:K1203" si="1388">SUM(G1208:G1212)</f>
        <v>0.10809674128684023</v>
      </c>
      <c r="H1203" s="1">
        <f t="shared" si="1388"/>
        <v>0.11005593923793959</v>
      </c>
      <c r="I1203" s="1">
        <f t="shared" si="1388"/>
        <v>4.8137658685506427E-4</v>
      </c>
      <c r="J1203" s="1">
        <f t="shared" si="1388"/>
        <v>8.1065739406553723E-5</v>
      </c>
      <c r="K1203" s="1">
        <f t="shared" si="1388"/>
        <v>0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0.10374677641779505</v>
      </c>
      <c r="G1204" s="1">
        <f t="shared" ref="G1204:K1204" si="1390">IF(G1203-G1205&lt;0,0,G1203-G1205)</f>
        <v>9.4354089521438617E-2</v>
      </c>
      <c r="H1204" s="1">
        <f t="shared" si="1390"/>
        <v>0.10893945932347504</v>
      </c>
      <c r="I1204" s="1">
        <f t="shared" si="1390"/>
        <v>4.7765052920667711E-4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8.5241817665521052E-3</v>
      </c>
      <c r="G1205" s="1">
        <f t="shared" ref="G1205" si="1392">SUM(G1206:G1207)</f>
        <v>1.3742651765401607E-2</v>
      </c>
      <c r="H1205" s="1">
        <f t="shared" ref="H1205" si="1393">SUM(H1206:H1207)</f>
        <v>1.1164799144645526E-3</v>
      </c>
      <c r="I1205" s="1">
        <f t="shared" ref="I1205" si="1394">SUM(I1206:I1207)</f>
        <v>3.7260576483871672E-6</v>
      </c>
      <c r="J1205" s="1">
        <f t="shared" ref="J1205" si="1395">SUM(J1206:J1207)</f>
        <v>5.9265617496813652E-2</v>
      </c>
      <c r="K1205" s="1">
        <f t="shared" ref="K1205" si="1396">SUM(K1206:K1207)</f>
        <v>0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8.5241817665521052E-3</v>
      </c>
      <c r="G1206" s="1">
        <f>IF(SUM([1]Transport!C$24,[1]Transport!C$27)=0,0,[1]Transport!C$27/SUM([1]Transport!C$24,[1]Transport!C$27)*G1203*(G$47+G$614)/(G$47+G$614+G$49))</f>
        <v>1.3742651765401607E-2</v>
      </c>
      <c r="H1206" s="1">
        <f>IF(SUM([1]Transport!D$24,[1]Transport!D$27)=0,0,[1]Transport!D$27/SUM([1]Transport!D$24,[1]Transport!D$27)*H1203*(H$47+H$614)/(H$47+H$614+H$49))</f>
        <v>1.1164799144645526E-3</v>
      </c>
      <c r="I1206" s="1">
        <f>IF(SUM([1]Transport!E$24,[1]Transport!E$27)=0,0,[1]Transport!E$27/SUM([1]Transport!E$24,[1]Transport!E$27)*I1203*(I$47+I$614)/(I$47+I$614+I$49))</f>
        <v>3.7260576483871672E-6</v>
      </c>
      <c r="J1206" s="1">
        <f>IF(SUM([1]Transport!F$24,[1]Transport!F$27)=0,0,[1]Transport!F$27/SUM([1]Transport!F$24,[1]Transport!F$27)*J1203*(J$47+J$614)/(J$47+J$614+J$49))</f>
        <v>2.2431896254854913E-6</v>
      </c>
      <c r="K1206" s="1">
        <f>IF(SUM([1]Transport!G$24,[1]Transport!G$27)=0,0,[1]Transport!G$27/SUM([1]Transport!G$24,[1]Transport!G$27)*K1203*(K$47+K$614)/(K$47+K$614+K$49))</f>
        <v>0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5.9263374307188164E-2</v>
      </c>
      <c r="K1207" s="1">
        <f>IF(([1]Transport!G$24+[1]Transport!G$27)=0,0,(K$49+K$716)/([1]Transport!G$24+[1]Transport!G$27)*K1203)</f>
        <v>0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3.6160121930694637E-3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1.9576388078601371E-3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1.8745806087654994E-3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1.1265047829115062E-4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2.1344002477012052E-5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0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5.5993056292974443E-2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5.4638944494273721E-2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5.9523443233504225E-2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0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0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0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4.3306986742283962E-3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4.3502714124482936E-3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4.7918421054206932E-3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3.6872610856391366E-4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5.9721736929541674E-5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0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4.8331191024074842E-2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4.7149886572258076E-2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4.3866073290249177E-2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0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0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0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49.003160022875676</v>
      </c>
      <c r="G1213" s="3">
        <f t="shared" ref="G1213:K1213" si="1398">SUM(G1214:G1263)</f>
        <v>55.671141756223669</v>
      </c>
      <c r="H1213" s="3">
        <f t="shared" si="1398"/>
        <v>60.261245781190482</v>
      </c>
      <c r="I1213" s="3">
        <f t="shared" si="1398"/>
        <v>62.339270092671327</v>
      </c>
      <c r="J1213" s="3">
        <f t="shared" si="1398"/>
        <v>62.620502145603098</v>
      </c>
      <c r="K1213" s="3">
        <f t="shared" si="1398"/>
        <v>62.344571254637877</v>
      </c>
      <c r="L1213" s="3">
        <f t="shared" ref="L1213:O1213" si="1399">SUM(L1214:L1263)</f>
        <v>61.747566749638466</v>
      </c>
      <c r="M1213" s="3">
        <f t="shared" si="1399"/>
        <v>61.150555666148158</v>
      </c>
      <c r="N1213" s="3">
        <f t="shared" si="1399"/>
        <v>60.95544117178666</v>
      </c>
      <c r="O1213" s="3">
        <f t="shared" si="1399"/>
        <v>60.753150627619398</v>
      </c>
      <c r="P1213" s="3">
        <f>SUM(P1214:P1263)</f>
        <v>60.588923500335021</v>
      </c>
      <c r="Q1213" s="3">
        <f>SUM(Q1214:Q1263)</f>
        <v>60.552109265771271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0.41619468727676434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0.3606982031953716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0.27746340795413704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0.13873183387304733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1.3879214233993681E-2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2.530512859015378E-2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3.0771461482088425E-2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0.96152654803076298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1.8898943961993604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2.3105040979561982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2.4075008255460109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2.445932498924976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2.4329169492616951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2.4291849641720069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2.4221603075873039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2.419923746025038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9.6899180969135468E-2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0.15063976868365889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1.5394560467851746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8.4990159826949601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16.757004613065334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18.175148433755808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18.212023248894962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18.037793395228032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17.978800125063096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17.924906195224285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17.877478392705431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17.869125165760739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6.1586811766331066E-2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0.12740038509874818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0.13776939666767171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0.11499681591269806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0.85605858767855147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5.9693481076177104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5.4767415508410355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12.612588053070578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14.11139374315443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16.957843010430611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23.750457897531753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19.677620876354858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0.19431652490668722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1.26307730187125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3.3292299834211501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12.677801341980354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20.510769182118349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22.571441224903374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23.063125707898813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23.448801578403064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22.022005081799005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19.233182113710246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12.495020545221502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17.107231242267964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2.1062930737098345E-4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4.9816201442530201E-4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6.0783459641786011E-4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6.822839984467477E-4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5.946661269846384E-4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3.2713211350447795E-4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3.500374312009914E-4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1.8688523561166337E-4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1.388561329532384E-3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2.3855467568730864E-3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2.9379601914417573E-3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3.7024639213301931E-3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5.0143129995566617E-2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9.8666392501381109E-2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7.0325018272885509E-2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7.8847773712640012E-2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1.0506636163016203E-2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1.0852872776852286E-3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1.1094802679248014E-3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8.9001702333867388E-4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5.3829495372024845E-3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5.6521744750243534E-3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4.6583853423169501E-3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2.2856885849883877E-3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4.8738796269104379E-2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0.15689311498245728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1.2021986342133411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3.5462707200057273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9.5379713994725392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7.3598921586105144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7.4105701363113434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2.7102045819706544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1.7212682444998466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8.7646527791885465E-3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7.8767092098051324E-3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4.2565420947257822E-3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8.9539820248245972E-2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0.15895565074362178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0.15284777848471273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0.12617123984896433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2.6960089589257146E-2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2.9447330098079792E-3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1.7950908265564924E-3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1.0983128060652661E-3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0.86942704838753038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2.4615245449270504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2.3661318752483949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2.0382446421140923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1.2287033186155055E-5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3.4058870462387375E-4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4.9010702428720066E-4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6.8502445677033716E-4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6.6698685191484591E-4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3.5748086484605049E-4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2.0040292884741357E-3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1.6296121101525391E-3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5.6336247148037547E-3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2.7142644866472523E-4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1.7026296638848344E-4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1.665795558584209E-4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2.7434817204060763E-6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3.3228961015533727E-4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1.1329369877504073E-3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2.431100910556571E-3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2.2572665173588857E-3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1.3164994499143645E-3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1.1374450170165779E-2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9.6189038223540944E-3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6.5320340135061397E-3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4.5101804115029148E-4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4.0208530282343744E-4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2.597061287603076E-4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5.1980426636038781E-5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0.4704647764362011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0.98303652831068133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5.5465717864913655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7.7091418503220197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5.3409179288518258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5.0145556934621967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1.7553873667430688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1.1910258605684858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6.7125383723370166E-4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5.7902166611714808E-4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3.1585879525711425E-4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3.0161664353161844E-3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9.9318366776285187E-3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1.0578058293449991E-2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3.3571581448591147E-2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2.3985922200519517E-2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1.2665546562565948E-2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0.14641333442576607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0.12642169628820699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0.60966437703228171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1.7283103337886085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1.6610468965699712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1.4289644390663119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1.7049790649513385E-5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2.2405833569181185E-5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1.3031153964803262E-7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2.7727078273013131E-7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6.8914030180858387E-7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4.606936133958625E-7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3.4417100416826821E-7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1.201719295202973E-7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6.7980891981950996E-8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0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1.4173943186971072E-6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7.2542314009615305E-5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9.1267637093357513E-5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9.2270185449447678E-5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9.2729454827916874E-7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9.8997253036826063E-7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8.1202784513550464E-7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9.2912879257231408E-7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8.6976206878362582E-7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8.0165829648534586E-7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1.1150395074081036E-6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8.1295489195807583E-7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3.5161827999483947E-6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6.4032123060689047E-4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1.5528080762892854E-3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1.4677596420332856E-3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1.3551619003255294E-6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9.4846427130495091E-7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6.7230156546809345E-7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9.4299817256021282E-7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9.1652008529936563E-7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1.0548033165613154E-6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1.4139765290621356E-6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1.8718040468975952E-6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4.3763291613036403E-6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1.2751121533391602E-5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1.6796909956247779E-5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7.0681693512492494E-7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7.7934859140365818E-7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7.5036462892426844E-7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8.3145343301471493E-7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6.3406889292311442E-7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5.9579170124540063E-7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7.9603153693958763E-7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4.7603283574326561E-7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3.0051950739098738E-6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0.61925083462340935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0.6276940078346277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0.48284038216708353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0.24142027926242907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5.2085158580213085E-2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6.2316473788113572E-2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4.4522207433210004E-2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3.5774207568490556E-2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3.4924809189805185E-3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2.7228745329233793E-4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0.22161262440443527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0.41631833384563149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1.4746673061109454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1.2724777786184782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0.5508245714548502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0.10528141199247569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0.20262161430987111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2.7803113392562304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2.6272417318753898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2.1156597275609159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0.68092418225017681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8.6695226684422761E-5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0.10411511853313914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0.17941361722214311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0.17111528847156218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0.14410703287678678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2.5202577066924449E-2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8.7377136518537415E-5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18.302988732174349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15.912250621872891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14.76726879780993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5.6721044697678495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0.33907952702795774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0.37236783730437178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0.83077062951462066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0.70147077652280065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0.36771752772182431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5.7613171131199854E-2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2.2808170556872556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3.207876530160267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2.6901152799213723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2.5040111732239074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0.1004172015987326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6.2043870620274338E-4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1.9472108147622125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2.9623863659032068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3.6258543863242623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2.9921691041996143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0.57817059608225385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6.7604206704021855E-2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1.7139455563040209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2.2768738290165618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4.84380263575936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4.0929001386779662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1.7145747382977568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0.24727495704719207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1.2943677201744127E-4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5.1921669505757765E-4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6.5792712639989662E-4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4.6843988574364425E-4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1.5004305067049638E-4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9.5359362930070552E-5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4.046337666751105E-4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5.9383309610278707E-4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4.0806238379605255E-4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1.4752226398014604E-4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1.2461472455241885E-4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4.4887291309906409E-4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5.9668262323626562E-4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3.9929479400339197E-4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1.2826592113380714E-4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1.4962318708592177E-4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5.8228548441783005E-4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9.0485130372052478E-4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6.0112618893033286E-4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2.1923412343829326E-4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1.2914701676689546E-5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0.27979532432429277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0.19562501374863742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0.15825334719684198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5.7914963081277152E-2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1.2410898354357615E-3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3.2763217976498854E-3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1.5441461740457585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2.6591072571507688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2.2270106993238676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1.0429535249961217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0.11686836237206416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2.6381922078205222E-2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5.4121699889004359E-2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5.1722015178063352E-2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4.1180849343702093E-2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9.2382690422300028E-3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8.084770648497494E-5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4.7515757832044682E-2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0.11202318630484939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0.1069012675885362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8.9728782088193945E-2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1.9668138816241368E-2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8.8068638509333837E-5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17.673756398953383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17.23595114320981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13.258423389706643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4.7276893309872419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3.8786230874376464E-3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4.6701332823049077E-3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3.6607966359369594E-3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2.8544802201494164E-3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5.0912777495935445E-4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1.3757036929783691E-4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0.85089910663160373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0.90308075205129668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0.81730973514151806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0.63257273956342053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1.7424503426040145E-2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1.1638980264468386E-4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2.6624491174304201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2.8361898475122218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2.80674485142492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2.1807902433362294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8.1860462552407379E-2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9.4400437673346259E-5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0.90335820626662822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1.0075846636056538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0.99253392828622478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0.77486173211276577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4.0564382951541605E-2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5.5023669158444494E-5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1.2907057978279673E-4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4.3988600733553182E-4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6.277773685748726E-4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4.5199276638892771E-4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1.6111081790643218E-4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9.4661138582502238E-5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3.6071965222854473E-4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5.3064819896814219E-4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3.5422048566762198E-4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1.2657179084075689E-4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1.1877169130138791E-4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3.7053178344131514E-4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4.9205794965846456E-4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3.2652931215087648E-4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1.0444905817985205E-4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7.7200621253679136E-5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1.9460062889844419E-4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2.7137508823700719E-4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1.7803772855922711E-4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6.0204574789801979E-5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2.2248946993820777E-3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1.2592514731074212E-3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1.2021585040507272E-3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7.1476728475735116E-5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1.3542769571664134E-5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0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3.5353891467243277E-2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3.4480983078845603E-2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3.6802798950756353E-2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0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0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0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2.0259221420076273E-3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2.0596253773684124E-3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2.2604345321137385E-3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1.7941778647298195E-4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2.9059894581245246E-5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0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3.2995073486456611E-2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3.2173802052367979E-2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2.9926316958649099E-2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0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0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0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0.88951199431361483</v>
      </c>
      <c r="G1265" s="1">
        <f t="shared" si="1403"/>
        <v>0.95694536964701815</v>
      </c>
      <c r="H1265" s="1">
        <f t="shared" si="1403"/>
        <v>1.0580954326471246</v>
      </c>
      <c r="I1265" s="1">
        <f t="shared" si="1403"/>
        <v>1.2266788709806373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1.8116719735064502</v>
      </c>
      <c r="G1266" s="1">
        <f t="shared" si="1403"/>
        <v>1.8116719735064499</v>
      </c>
      <c r="H1266" s="1">
        <f t="shared" si="1403"/>
        <v>1.8116719735064479</v>
      </c>
      <c r="I1266" s="1">
        <f t="shared" si="1403"/>
        <v>1.8116719735064504</v>
      </c>
      <c r="J1266" s="1">
        <f t="shared" si="1403"/>
        <v>1.8644671269948505</v>
      </c>
      <c r="K1266" s="1">
        <f t="shared" si="1403"/>
        <v>1.9170700277675927</v>
      </c>
      <c r="L1266" s="1">
        <f t="shared" ref="L1266:O1266" si="1409">IFERROR(L1215/L1139,"-")</f>
        <v>2.0060505100376327</v>
      </c>
      <c r="M1266" s="1">
        <f t="shared" si="1409"/>
        <v>2.1177356688632551</v>
      </c>
      <c r="N1266" s="1">
        <f t="shared" si="1409"/>
        <v>2.2120648584774747</v>
      </c>
      <c r="O1266" s="1">
        <f t="shared" si="1409"/>
        <v>2.326476426013222</v>
      </c>
      <c r="P1266" s="1">
        <f t="shared" si="1405"/>
        <v>2.3986779124196</v>
      </c>
      <c r="Q1266" s="1">
        <f t="shared" si="1405"/>
        <v>2.4388889884859593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1.4637982671179686</v>
      </c>
      <c r="G1267" s="1">
        <f t="shared" si="1403"/>
        <v>1.4637982671179728</v>
      </c>
      <c r="H1267" s="1">
        <f t="shared" si="1403"/>
        <v>1.4637982671179701</v>
      </c>
      <c r="I1267" s="1">
        <f t="shared" si="1403"/>
        <v>1.4637982671179701</v>
      </c>
      <c r="J1267" s="1">
        <f t="shared" si="1403"/>
        <v>1.5182508025715125</v>
      </c>
      <c r="K1267" s="1">
        <f t="shared" si="1403"/>
        <v>1.5504275175430289</v>
      </c>
      <c r="L1267" s="1">
        <f t="shared" ref="L1267:O1267" si="1410">IFERROR(L1216/L1140,"-")</f>
        <v>1.6154932667452473</v>
      </c>
      <c r="M1267" s="1">
        <f t="shared" si="1410"/>
        <v>1.7366606146286854</v>
      </c>
      <c r="N1267" s="1">
        <f t="shared" si="1410"/>
        <v>1.8053339474894869</v>
      </c>
      <c r="O1267" s="1">
        <f t="shared" si="1410"/>
        <v>1.898422911957945</v>
      </c>
      <c r="P1267" s="1">
        <f t="shared" si="1405"/>
        <v>1.9687096148638954</v>
      </c>
      <c r="Q1267" s="1">
        <f t="shared" si="1405"/>
        <v>2.0020171865354301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1.3374527251492023</v>
      </c>
      <c r="G1268" s="1">
        <f t="shared" si="1403"/>
        <v>1.3374527251492014</v>
      </c>
      <c r="H1268" s="1">
        <f t="shared" si="1403"/>
        <v>1.3374527251491977</v>
      </c>
      <c r="I1268" s="1">
        <f t="shared" si="1403"/>
        <v>1.3374527251491968</v>
      </c>
      <c r="J1268" s="1">
        <f t="shared" si="1403"/>
        <v>1.4065023822409355</v>
      </c>
      <c r="K1268" s="1">
        <f t="shared" si="1403"/>
        <v>1.4716672746863675</v>
      </c>
      <c r="L1268" s="1">
        <f t="shared" ref="L1268:O1268" si="1411">IFERROR(L1217/L1141,"-")</f>
        <v>1.4817895882782652</v>
      </c>
      <c r="M1268" s="1">
        <f t="shared" si="1411"/>
        <v>1.597394142013991</v>
      </c>
      <c r="N1268" s="1">
        <f t="shared" si="1411"/>
        <v>1.6741035683434402</v>
      </c>
      <c r="O1268" s="1">
        <f t="shared" si="1411"/>
        <v>1.7589273162115004</v>
      </c>
      <c r="P1268" s="1">
        <f t="shared" si="1405"/>
        <v>1.8190832243991815</v>
      </c>
      <c r="Q1268" s="1">
        <f t="shared" si="1405"/>
        <v>1.8349674976674657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1.2949729235430807</v>
      </c>
      <c r="G1269" s="1">
        <f t="shared" si="1403"/>
        <v>1.2949729235430807</v>
      </c>
      <c r="H1269" s="1">
        <f t="shared" si="1403"/>
        <v>1.2949729235430798</v>
      </c>
      <c r="I1269" s="1">
        <f t="shared" si="1403"/>
        <v>1.2949729235430787</v>
      </c>
      <c r="J1269" s="1">
        <f t="shared" si="1403"/>
        <v>1.3282574073929772</v>
      </c>
      <c r="K1269" s="1">
        <f t="shared" si="1403"/>
        <v>1.3763469985966945</v>
      </c>
      <c r="L1269" s="1">
        <f t="shared" ref="L1269:O1269" si="1412">IFERROR(L1218/L1142,"-")</f>
        <v>1.444016299633563</v>
      </c>
      <c r="M1269" s="1">
        <f t="shared" si="1412"/>
        <v>1.517546156604811</v>
      </c>
      <c r="N1269" s="1">
        <f t="shared" si="1412"/>
        <v>1.5819818921297788</v>
      </c>
      <c r="O1269" s="1">
        <f t="shared" si="1412"/>
        <v>1.6459952948083152</v>
      </c>
      <c r="P1269" s="1">
        <f t="shared" si="1405"/>
        <v>1.6810544420841309</v>
      </c>
      <c r="Q1269" s="1">
        <f t="shared" si="1405"/>
        <v>1.7320682333389001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0.7116847565899197</v>
      </c>
      <c r="G1270" s="1">
        <f t="shared" si="1413"/>
        <v>0.76012127036078014</v>
      </c>
      <c r="H1270" s="1">
        <f t="shared" si="1413"/>
        <v>0.77190524876465816</v>
      </c>
      <c r="I1270" s="1">
        <f t="shared" si="1413"/>
        <v>0.81097751930139605</v>
      </c>
      <c r="J1270" s="1">
        <f t="shared" si="1413"/>
        <v>0.83856222002302916</v>
      </c>
      <c r="K1270" s="1">
        <f t="shared" si="1413"/>
        <v>0.91291328787576254</v>
      </c>
      <c r="L1270" s="1">
        <f t="shared" ref="L1270:O1270" si="1414">IFERROR(L1219/SUM(L1143,L1176),"-")</f>
        <v>1.0376293464335655</v>
      </c>
      <c r="M1270" s="1">
        <f t="shared" si="1414"/>
        <v>1.1383649263466411</v>
      </c>
      <c r="N1270" s="1">
        <f t="shared" si="1414"/>
        <v>1.2437757052653682</v>
      </c>
      <c r="O1270" s="1">
        <f t="shared" si="1414"/>
        <v>1.3387460743127302</v>
      </c>
      <c r="P1270" s="1">
        <f t="shared" ref="P1270:Q1273" si="1415">IFERROR(P1219/SUM(P1143,P1176),"-")</f>
        <v>1.3776857457168585</v>
      </c>
      <c r="Q1270" s="1">
        <f t="shared" si="1415"/>
        <v>1.4336579150634128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0.59409422662087785</v>
      </c>
      <c r="G1271" s="1">
        <f t="shared" si="1413"/>
        <v>0.58883866572095278</v>
      </c>
      <c r="H1271" s="1">
        <f t="shared" si="1413"/>
        <v>0.59335577325929523</v>
      </c>
      <c r="I1271" s="1">
        <f t="shared" si="1413"/>
        <v>0.59460431418820969</v>
      </c>
      <c r="J1271" s="1">
        <f t="shared" si="1413"/>
        <v>0.69394160983675479</v>
      </c>
      <c r="K1271" s="1">
        <f t="shared" si="1413"/>
        <v>0.7687043189586007</v>
      </c>
      <c r="L1271" s="1">
        <f t="shared" ref="L1271:O1271" si="1416">IFERROR(L1220/SUM(L1144,L1177),"-")</f>
        <v>0.88306244087823871</v>
      </c>
      <c r="M1271" s="1">
        <f t="shared" si="1416"/>
        <v>1.0321524410678935</v>
      </c>
      <c r="N1271" s="1">
        <f t="shared" si="1416"/>
        <v>1.1025054502155793</v>
      </c>
      <c r="O1271" s="1">
        <f t="shared" si="1416"/>
        <v>1.1739329876995861</v>
      </c>
      <c r="P1271" s="1">
        <f t="shared" si="1415"/>
        <v>1.2043403753348429</v>
      </c>
      <c r="Q1271" s="1">
        <f t="shared" si="1415"/>
        <v>1.2453293030538268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0.5455354435183406</v>
      </c>
      <c r="G1272" s="1">
        <f t="shared" si="1413"/>
        <v>0.60404157137324854</v>
      </c>
      <c r="H1272" s="1">
        <f t="shared" si="1413"/>
        <v>0.61793056620043407</v>
      </c>
      <c r="I1272" s="1">
        <f t="shared" si="1413"/>
        <v>0.66531813190459199</v>
      </c>
      <c r="J1272" s="1">
        <f t="shared" si="1413"/>
        <v>0.68010934263737366</v>
      </c>
      <c r="K1272" s="1">
        <f t="shared" si="1413"/>
        <v>0.77226152456832353</v>
      </c>
      <c r="L1272" s="1">
        <f t="shared" ref="L1272:O1272" si="1417">IFERROR(L1221/SUM(L1145,L1178),"-")</f>
        <v>0.85687639555290407</v>
      </c>
      <c r="M1272" s="1">
        <f t="shared" si="1417"/>
        <v>1.0952965133606167</v>
      </c>
      <c r="N1272" s="1">
        <f t="shared" si="1417"/>
        <v>1.1556999661488054</v>
      </c>
      <c r="O1272" s="1">
        <f t="shared" si="1417"/>
        <v>1.1910821354860688</v>
      </c>
      <c r="P1272" s="1">
        <f t="shared" si="1415"/>
        <v>1.2216280619665358</v>
      </c>
      <c r="Q1272" s="1">
        <f t="shared" si="1415"/>
        <v>1.2590276819527193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0.51975568473665901</v>
      </c>
      <c r="G1273" s="1">
        <f t="shared" si="1413"/>
        <v>0.52064242714494424</v>
      </c>
      <c r="H1273" s="1">
        <f t="shared" si="1413"/>
        <v>0.52222683725694707</v>
      </c>
      <c r="I1273" s="1">
        <f t="shared" si="1413"/>
        <v>0.54977174341453028</v>
      </c>
      <c r="J1273" s="1">
        <f t="shared" si="1413"/>
        <v>0.63719046794724721</v>
      </c>
      <c r="K1273" s="1">
        <f t="shared" si="1413"/>
        <v>0.7059485064607729</v>
      </c>
      <c r="L1273" s="1">
        <f t="shared" ref="L1273:O1273" si="1418">IFERROR(L1222/SUM(L1146,L1179),"-")</f>
        <v>0.80569849998320009</v>
      </c>
      <c r="M1273" s="1">
        <f t="shared" si="1418"/>
        <v>0.96405757512775359</v>
      </c>
      <c r="N1273" s="1">
        <f t="shared" si="1418"/>
        <v>1.0515343537844692</v>
      </c>
      <c r="O1273" s="1">
        <f t="shared" si="1418"/>
        <v>1.1076707640575281</v>
      </c>
      <c r="P1273" s="1">
        <f t="shared" si="1415"/>
        <v>1.1436010750609917</v>
      </c>
      <c r="Q1273" s="1">
        <f t="shared" si="1415"/>
        <v>1.1446415955025375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0.72840569582556902</v>
      </c>
      <c r="G1274" s="1">
        <f t="shared" si="1419"/>
        <v>0.77478153025858532</v>
      </c>
      <c r="H1274" s="1">
        <f t="shared" si="1419"/>
        <v>0.78692985543628535</v>
      </c>
      <c r="I1274" s="1">
        <f t="shared" si="1419"/>
        <v>0.82608062077860944</v>
      </c>
      <c r="J1274" s="1">
        <f t="shared" si="1419"/>
        <v>0.85260005140515915</v>
      </c>
      <c r="K1274" s="1">
        <f t="shared" si="1419"/>
        <v>0.9269666502852516</v>
      </c>
      <c r="L1274" s="1">
        <f t="shared" ref="L1274:O1274" si="1420">IFERROR(L1223/SUM(L1147,L1199),"-")</f>
        <v>1.0469762903706883</v>
      </c>
      <c r="M1274" s="1">
        <f t="shared" si="1420"/>
        <v>1.21902016085109</v>
      </c>
      <c r="N1274" s="1">
        <f t="shared" si="1420"/>
        <v>1.2829893440701381</v>
      </c>
      <c r="O1274" s="1">
        <f t="shared" si="1420"/>
        <v>1.3299212347222862</v>
      </c>
      <c r="P1274" s="1">
        <f t="shared" ref="P1274:Q1277" si="1421">IFERROR(P1223/SUM(P1147,P1199),"-")</f>
        <v>1.350493028289075</v>
      </c>
      <c r="Q1274" s="1">
        <f t="shared" si="1421"/>
        <v>1.4072653395677599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0.54538303244523478</v>
      </c>
      <c r="G1275" s="1">
        <f t="shared" si="1419"/>
        <v>0.63842004995667168</v>
      </c>
      <c r="H1275" s="1">
        <f t="shared" si="1419"/>
        <v>0.64862087306149852</v>
      </c>
      <c r="I1275" s="1">
        <f t="shared" si="1419"/>
        <v>0.64488336319280226</v>
      </c>
      <c r="J1275" s="1">
        <f t="shared" si="1419"/>
        <v>0.70533978339707526</v>
      </c>
      <c r="K1275" s="1">
        <f t="shared" si="1419"/>
        <v>0.77919930269308957</v>
      </c>
      <c r="L1275" s="1">
        <f t="shared" ref="L1275:O1275" si="1422">IFERROR(L1224/SUM(L1148,L1200),"-")</f>
        <v>0.87782392985352165</v>
      </c>
      <c r="M1275" s="1">
        <f t="shared" si="1422"/>
        <v>1.0703139922037477</v>
      </c>
      <c r="N1275" s="1">
        <f t="shared" si="1422"/>
        <v>1.1157521376165636</v>
      </c>
      <c r="O1275" s="1">
        <f t="shared" si="1422"/>
        <v>1.1606784121865461</v>
      </c>
      <c r="P1275" s="1">
        <f t="shared" si="1421"/>
        <v>1.1805114974898501</v>
      </c>
      <c r="Q1275" s="1">
        <f t="shared" si="1421"/>
        <v>1.2311487770318124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0.54976328452505263</v>
      </c>
      <c r="G1276" s="1">
        <f t="shared" si="1419"/>
        <v>0.61233217538481766</v>
      </c>
      <c r="H1276" s="1">
        <f t="shared" si="1419"/>
        <v>0.62626265842834627</v>
      </c>
      <c r="I1276" s="1">
        <f t="shared" si="1419"/>
        <v>0.67373999777521476</v>
      </c>
      <c r="J1276" s="1">
        <f t="shared" si="1419"/>
        <v>0.68866050015551117</v>
      </c>
      <c r="K1276" s="1">
        <f t="shared" si="1419"/>
        <v>0.78098802479832374</v>
      </c>
      <c r="L1276" s="1">
        <f t="shared" ref="L1276:O1276" si="1423">IFERROR(L1225/SUM(L1149,L1201),"-")</f>
        <v>0.86555628920754235</v>
      </c>
      <c r="M1276" s="1">
        <f t="shared" si="1423"/>
        <v>1.102710169384626</v>
      </c>
      <c r="N1276" s="1">
        <f t="shared" si="1423"/>
        <v>1.1631546959358503</v>
      </c>
      <c r="O1276" s="1">
        <f t="shared" si="1423"/>
        <v>1.1744217648967474</v>
      </c>
      <c r="P1276" s="1">
        <f t="shared" si="1421"/>
        <v>1.1948471714687461</v>
      </c>
      <c r="Q1276" s="1">
        <f t="shared" si="1421"/>
        <v>1.2352666204401621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0.52694339581366834</v>
      </c>
      <c r="G1277" s="1">
        <f t="shared" si="1419"/>
        <v>0.53046198377077325</v>
      </c>
      <c r="H1277" s="1">
        <f t="shared" si="1419"/>
        <v>0.53859450074749105</v>
      </c>
      <c r="I1277" s="1">
        <f t="shared" si="1419"/>
        <v>0.55446808911038992</v>
      </c>
      <c r="J1277" s="1">
        <f t="shared" si="1419"/>
        <v>0.643692990090734</v>
      </c>
      <c r="K1277" s="1">
        <f t="shared" si="1419"/>
        <v>0.71793011235111259</v>
      </c>
      <c r="L1277" s="1">
        <f t="shared" ref="L1277:O1277" si="1424">IFERROR(L1226/SUM(L1150,L1202),"-")</f>
        <v>0.80164417886223804</v>
      </c>
      <c r="M1277" s="1">
        <f t="shared" si="1424"/>
        <v>1.002999491078751</v>
      </c>
      <c r="N1277" s="1">
        <f t="shared" si="1424"/>
        <v>1.0582585385491707</v>
      </c>
      <c r="O1277" s="1">
        <f t="shared" si="1424"/>
        <v>1.1145906504384213</v>
      </c>
      <c r="P1277" s="1">
        <f t="shared" si="1421"/>
        <v>1.1504167531510383</v>
      </c>
      <c r="Q1277" s="1">
        <f t="shared" si="1421"/>
        <v>1.1519060358842994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1.0965696656165187</v>
      </c>
      <c r="H1278" s="1">
        <f t="shared" si="1425"/>
        <v>1.0965696656165196</v>
      </c>
      <c r="I1278" s="1">
        <f t="shared" si="1425"/>
        <v>1.0965696656165198</v>
      </c>
      <c r="J1278" s="1">
        <f t="shared" si="1425"/>
        <v>1.1634562040128171</v>
      </c>
      <c r="K1278" s="1">
        <f t="shared" si="1425"/>
        <v>1.228964544830635</v>
      </c>
      <c r="L1278" s="1">
        <f t="shared" ref="L1278:O1278" si="1426">IFERROR(L1227/L1153,"-")</f>
        <v>1.303541010287931</v>
      </c>
      <c r="M1278" s="1">
        <f t="shared" si="1426"/>
        <v>1.3795114278214229</v>
      </c>
      <c r="N1278" s="1">
        <f t="shared" si="1426"/>
        <v>1.4619064476708881</v>
      </c>
      <c r="O1278" s="1">
        <f t="shared" si="1426"/>
        <v>1.5777288834242404</v>
      </c>
      <c r="P1278" s="1" t="str">
        <f t="shared" ref="P1278:Q1281" si="1427">IFERROR(P1227/P1153,"-")</f>
        <v>-</v>
      </c>
      <c r="Q1278" s="1">
        <f t="shared" si="1427"/>
        <v>1.5777288834242402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0.89149519806162114</v>
      </c>
      <c r="G1279" s="1">
        <f t="shared" si="1428"/>
        <v>0.89149519806162136</v>
      </c>
      <c r="H1279" s="1">
        <f t="shared" si="1428"/>
        <v>0.89149519806161925</v>
      </c>
      <c r="I1279" s="1">
        <f t="shared" si="1428"/>
        <v>0.89149519806162147</v>
      </c>
      <c r="J1279" s="1">
        <f t="shared" si="1428"/>
        <v>0.92399335764587909</v>
      </c>
      <c r="K1279" s="1">
        <f t="shared" si="1428"/>
        <v>0.99721183649556355</v>
      </c>
      <c r="L1279" s="1">
        <f t="shared" ref="L1279:O1279" si="1429">IFERROR(L1228/L1154,"-")</f>
        <v>1.052847962165153</v>
      </c>
      <c r="M1279" s="1">
        <f t="shared" si="1429"/>
        <v>1.1086831005722873</v>
      </c>
      <c r="N1279" s="1">
        <f t="shared" si="1429"/>
        <v>1.1765777325622808</v>
      </c>
      <c r="O1279" s="1">
        <f t="shared" si="1429"/>
        <v>1.2650643140686237</v>
      </c>
      <c r="P1279" s="1">
        <f t="shared" si="1427"/>
        <v>1.2939769592323969</v>
      </c>
      <c r="Q1279" s="1">
        <f t="shared" si="1427"/>
        <v>1.3008122928940109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0.8300050725649053</v>
      </c>
      <c r="G1280" s="1">
        <f t="shared" si="1430"/>
        <v>0.83000507256490519</v>
      </c>
      <c r="H1280" s="1">
        <f t="shared" si="1430"/>
        <v>0.83000507256490619</v>
      </c>
      <c r="I1280" s="1">
        <f t="shared" si="1430"/>
        <v>0.8300050725649053</v>
      </c>
      <c r="J1280" s="1">
        <f t="shared" si="1430"/>
        <v>0.85626736499502598</v>
      </c>
      <c r="K1280" s="1">
        <f t="shared" si="1430"/>
        <v>0.92980731846310949</v>
      </c>
      <c r="L1280" s="1">
        <f t="shared" ref="L1280:O1280" si="1431">IFERROR(L1229/L1155,"-")</f>
        <v>0.97785300475532355</v>
      </c>
      <c r="M1280" s="1">
        <f t="shared" si="1431"/>
        <v>1.0307487178975465</v>
      </c>
      <c r="N1280" s="1">
        <f t="shared" si="1431"/>
        <v>1.0997482851528058</v>
      </c>
      <c r="O1280" s="1">
        <f t="shared" si="1431"/>
        <v>1.1746192927085399</v>
      </c>
      <c r="P1280" s="1">
        <f t="shared" si="1427"/>
        <v>1.2047271821301375</v>
      </c>
      <c r="Q1280" s="1">
        <f t="shared" si="1427"/>
        <v>1.215363742628679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0.83675282096654247</v>
      </c>
      <c r="H1281" s="1">
        <f t="shared" si="1432"/>
        <v>0.83675282096654302</v>
      </c>
      <c r="I1281" s="1">
        <f t="shared" si="1432"/>
        <v>0.83675282096654247</v>
      </c>
      <c r="J1281" s="1">
        <f t="shared" si="1432"/>
        <v>0.86939731707962309</v>
      </c>
      <c r="K1281" s="1">
        <f t="shared" si="1432"/>
        <v>0.93230856553317343</v>
      </c>
      <c r="L1281" s="1">
        <f t="shared" ref="L1281:O1281" si="1433">IFERROR(L1230/L1156,"-")</f>
        <v>0.98014295226055492</v>
      </c>
      <c r="M1281" s="1">
        <f t="shared" si="1433"/>
        <v>1.02883987402358</v>
      </c>
      <c r="N1281" s="1">
        <f t="shared" si="1433"/>
        <v>1.0833518567540137</v>
      </c>
      <c r="O1281" s="1">
        <f t="shared" si="1433"/>
        <v>1.1752963557391656</v>
      </c>
      <c r="P1281" s="1">
        <f t="shared" si="1427"/>
        <v>1.1900162106817145</v>
      </c>
      <c r="Q1281" s="1">
        <f t="shared" si="1427"/>
        <v>1.1947365023294596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0.49379534694678373</v>
      </c>
      <c r="G1282" s="1">
        <f t="shared" si="1434"/>
        <v>0.50503220860251474</v>
      </c>
      <c r="H1282" s="1">
        <f t="shared" si="1434"/>
        <v>0.52188750108610915</v>
      </c>
      <c r="I1282" s="1">
        <f t="shared" si="1434"/>
        <v>0.54997965522543568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1.1348742078430369</v>
      </c>
      <c r="G1283" s="1">
        <f t="shared" si="1434"/>
        <v>1.1598381892962293</v>
      </c>
      <c r="H1283" s="1">
        <f t="shared" si="1434"/>
        <v>1.1569228216338496</v>
      </c>
      <c r="I1283" s="1">
        <f t="shared" si="1434"/>
        <v>1.1991583128006176</v>
      </c>
      <c r="J1283" s="1">
        <f t="shared" si="1434"/>
        <v>1.2825764970302962</v>
      </c>
      <c r="K1283" s="1">
        <f>IFERROR(K1232/K1163,"-")</f>
        <v>1.0110631073636316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1.60274964636743</v>
      </c>
      <c r="G1284" s="1">
        <f t="shared" si="1434"/>
        <v>1.9280817642420409</v>
      </c>
      <c r="H1284" s="1">
        <f t="shared" si="1434"/>
        <v>1.8947913406911547</v>
      </c>
      <c r="I1284" s="1">
        <f t="shared" si="1434"/>
        <v>1.8886898274165824</v>
      </c>
      <c r="J1284" s="1">
        <f t="shared" si="1434"/>
        <v>1.9129651270432235</v>
      </c>
      <c r="K1284" s="1">
        <f t="shared" si="1434"/>
        <v>1.8548835971029149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1.9768781047015651</v>
      </c>
      <c r="G1285" s="1">
        <f t="shared" si="1434"/>
        <v>2.4901994927971787</v>
      </c>
      <c r="H1285" s="1">
        <f t="shared" si="1434"/>
        <v>2.4872666003868478</v>
      </c>
      <c r="I1285" s="1">
        <f t="shared" si="1434"/>
        <v>2.5054707060767143</v>
      </c>
      <c r="J1285" s="1">
        <f t="shared" si="1434"/>
        <v>2.5487625854543392</v>
      </c>
      <c r="K1285" s="1">
        <f t="shared" si="1434"/>
        <v>0.84422571102040223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1.146666462781365</v>
      </c>
      <c r="G1286" s="1">
        <f t="shared" si="1434"/>
        <v>1.3260780628098385</v>
      </c>
      <c r="H1286" s="1">
        <f t="shared" si="1434"/>
        <v>1.3404105221580527</v>
      </c>
      <c r="I1286" s="1">
        <f t="shared" si="1434"/>
        <v>1.335487861286317</v>
      </c>
      <c r="J1286" s="1">
        <f t="shared" si="1434"/>
        <v>1.5990330104582016</v>
      </c>
      <c r="K1286" s="1">
        <f t="shared" si="1434"/>
        <v>0.75210996426346943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0.28603940550919493</v>
      </c>
      <c r="G1287" s="1">
        <f t="shared" si="1434"/>
        <v>0.29254854993039725</v>
      </c>
      <c r="H1287" s="1">
        <f t="shared" si="1434"/>
        <v>0.30231226656220084</v>
      </c>
      <c r="I1287" s="1">
        <f t="shared" si="1434"/>
        <v>0.31858512761520591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0.68286628716884967</v>
      </c>
      <c r="G1288" s="1">
        <f t="shared" si="1434"/>
        <v>0.67609656673833529</v>
      </c>
      <c r="H1288" s="1">
        <f t="shared" si="1434"/>
        <v>0.62131749041520234</v>
      </c>
      <c r="I1288" s="1">
        <f t="shared" si="1434"/>
        <v>0.62093848981159772</v>
      </c>
      <c r="J1288" s="1">
        <f t="shared" si="1434"/>
        <v>0.59936208201136076</v>
      </c>
      <c r="K1288" s="1">
        <f t="shared" si="1434"/>
        <v>0.59896407904966276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0.60628962679260878</v>
      </c>
      <c r="G1289" s="1">
        <f t="shared" si="1434"/>
        <v>0.60445851419962049</v>
      </c>
      <c r="H1289" s="1">
        <f t="shared" si="1434"/>
        <v>0.61030478351476913</v>
      </c>
      <c r="I1289" s="1">
        <f t="shared" si="1434"/>
        <v>0.6093122266327462</v>
      </c>
      <c r="J1289" s="1">
        <f t="shared" si="1434"/>
        <v>0.60547872212313758</v>
      </c>
      <c r="K1289" s="1">
        <f t="shared" si="1434"/>
        <v>0.51709617989662082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0.5166657422983193</v>
      </c>
      <c r="G1290" s="1">
        <f t="shared" si="1434"/>
        <v>0.51602715550831457</v>
      </c>
      <c r="H1290" s="1">
        <f t="shared" si="1434"/>
        <v>0.50906764809302318</v>
      </c>
      <c r="I1290" s="1">
        <f t="shared" si="1434"/>
        <v>0.51190367224156119</v>
      </c>
      <c r="J1290" s="1">
        <f t="shared" si="1434"/>
        <v>0.49022203861719565</v>
      </c>
      <c r="K1290" s="1">
        <f t="shared" si="1434"/>
        <v>0.48216101740035311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0.44026563784433903</v>
      </c>
      <c r="G1291" s="1">
        <f t="shared" si="1434"/>
        <v>0.43329686953887575</v>
      </c>
      <c r="H1291" s="1">
        <f t="shared" si="1434"/>
        <v>0.43397082856297109</v>
      </c>
      <c r="I1291" s="1">
        <f t="shared" si="1434"/>
        <v>0.43672599388149069</v>
      </c>
      <c r="J1291" s="1">
        <f t="shared" si="1434"/>
        <v>0.43421398366016989</v>
      </c>
      <c r="K1291" s="1">
        <f t="shared" si="1434"/>
        <v>0.43445898775361114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0.51837627625535199</v>
      </c>
      <c r="H1292" s="1">
        <f t="shared" si="1434"/>
        <v>0.54553487416918944</v>
      </c>
      <c r="I1292" s="1">
        <f t="shared" si="1434"/>
        <v>0.56509539478774895</v>
      </c>
      <c r="J1292" s="1">
        <f t="shared" si="1434"/>
        <v>0.57018959038126005</v>
      </c>
      <c r="K1292" s="1">
        <f t="shared" si="1434"/>
        <v>0.59122324474786292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0.4173371122353503</v>
      </c>
      <c r="H1293" s="1">
        <f t="shared" si="1434"/>
        <v>0.43986350111308054</v>
      </c>
      <c r="I1293" s="1">
        <f t="shared" si="1434"/>
        <v>0.46086355257910794</v>
      </c>
      <c r="J1293" s="1">
        <f t="shared" si="1434"/>
        <v>0.46529399003895605</v>
      </c>
      <c r="K1293" s="1">
        <f t="shared" si="1434"/>
        <v>0.48263075225403412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0.38796990995538649</v>
      </c>
      <c r="H1294" s="1">
        <f t="shared" si="1434"/>
        <v>0.40789003454798872</v>
      </c>
      <c r="I1294" s="1">
        <f t="shared" si="1434"/>
        <v>0.42539406690855691</v>
      </c>
      <c r="J1294" s="1">
        <f t="shared" si="1434"/>
        <v>0.43055040506223935</v>
      </c>
      <c r="K1294" s="1">
        <f t="shared" si="1434"/>
        <v>0.44851057034327996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0.39332458747711352</v>
      </c>
      <c r="H1295" s="1">
        <f t="shared" si="1434"/>
        <v>0.41374776764642118</v>
      </c>
      <c r="I1295" s="1">
        <f t="shared" si="1434"/>
        <v>0.43413966570726314</v>
      </c>
      <c r="J1295" s="1">
        <f t="shared" si="1434"/>
        <v>0.43858400243111295</v>
      </c>
      <c r="K1295" s="1">
        <f t="shared" si="1434"/>
        <v>0.45461743228235629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0.41824117647058795</v>
      </c>
      <c r="G1297" s="1">
        <f t="shared" si="1450"/>
        <v>1.697576120991787</v>
      </c>
      <c r="H1297" s="1">
        <f t="shared" si="1450"/>
        <v>1.6782613456564122</v>
      </c>
      <c r="I1297" s="1">
        <f t="shared" si="1450"/>
        <v>1.6724972195695764</v>
      </c>
      <c r="J1297" s="1">
        <f t="shared" si="1450"/>
        <v>1.648373268384705</v>
      </c>
      <c r="K1297" s="1">
        <f t="shared" si="1450"/>
        <v>1.2651642570865878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1.1709413575922691</v>
      </c>
      <c r="G1298" s="1">
        <f t="shared" si="1450"/>
        <v>2.6804183058160613</v>
      </c>
      <c r="H1298" s="1">
        <f t="shared" si="1450"/>
        <v>2.2939593765609363</v>
      </c>
      <c r="I1298" s="1">
        <f t="shared" si="1450"/>
        <v>2.2769198864953601</v>
      </c>
      <c r="J1298" s="1">
        <f t="shared" si="1450"/>
        <v>2.180743183471439</v>
      </c>
      <c r="K1298" s="1">
        <f t="shared" si="1450"/>
        <v>1.9487249927268797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0.89571984180145714</v>
      </c>
      <c r="G1299" s="1">
        <f t="shared" si="1450"/>
        <v>1.1895146181810845</v>
      </c>
      <c r="H1299" s="1">
        <f t="shared" si="1450"/>
        <v>1.1849253402602513</v>
      </c>
      <c r="I1299" s="1">
        <f t="shared" si="1450"/>
        <v>1.2571920310879723</v>
      </c>
      <c r="J1299" s="1">
        <f t="shared" si="1450"/>
        <v>1.4626607310672257</v>
      </c>
      <c r="K1299" s="1">
        <f t="shared" si="1450"/>
        <v>0.7716788572069696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1.34548286879968</v>
      </c>
      <c r="G1300" s="1">
        <f t="shared" si="1450"/>
        <v>1.5776725132773808</v>
      </c>
      <c r="H1300" s="1">
        <f t="shared" si="1450"/>
        <v>1.5865629822176093</v>
      </c>
      <c r="I1300" s="1">
        <f t="shared" si="1450"/>
        <v>1.6204311296760197</v>
      </c>
      <c r="J1300" s="1">
        <f t="shared" si="1450"/>
        <v>1.5793275225324412</v>
      </c>
      <c r="K1300" s="1">
        <f t="shared" si="1450"/>
        <v>0.75216485589534043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</v>
      </c>
      <c r="G1301" s="1">
        <f t="shared" si="1450"/>
        <v>0.35391427166601136</v>
      </c>
      <c r="H1301" s="1">
        <f t="shared" si="1450"/>
        <v>0.37625792880373748</v>
      </c>
      <c r="I1301" s="1">
        <f t="shared" si="1450"/>
        <v>0.41349735736661486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0.74951379624590042</v>
      </c>
      <c r="G1302" s="1">
        <f t="shared" si="1450"/>
        <v>0.77120843070944589</v>
      </c>
      <c r="H1302" s="1">
        <f t="shared" si="1450"/>
        <v>0.7760019573279674</v>
      </c>
      <c r="I1302" s="1">
        <f t="shared" si="1450"/>
        <v>0.78428511614308638</v>
      </c>
      <c r="J1302" s="1">
        <f t="shared" si="1450"/>
        <v>0.76175943332653107</v>
      </c>
      <c r="K1302" s="1">
        <f t="shared" si="1450"/>
        <v>0.65343413044147747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0.69636005986434868</v>
      </c>
      <c r="G1303" s="1">
        <f t="shared" si="1450"/>
        <v>0.70374862490709633</v>
      </c>
      <c r="H1303" s="1">
        <f t="shared" si="1450"/>
        <v>0.73484933315811862</v>
      </c>
      <c r="I1303" s="1">
        <f t="shared" si="1450"/>
        <v>0.76285509609040247</v>
      </c>
      <c r="J1303" s="1">
        <f t="shared" si="1450"/>
        <v>0.82565216093259186</v>
      </c>
      <c r="K1303" s="1">
        <f t="shared" si="1450"/>
        <v>0.5305011305652958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0.52783735911610141</v>
      </c>
      <c r="G1304" s="1">
        <f t="shared" si="1450"/>
        <v>0.53242074347041013</v>
      </c>
      <c r="H1304" s="1">
        <f t="shared" si="1450"/>
        <v>0.53195576748063989</v>
      </c>
      <c r="I1304" s="1">
        <f t="shared" si="1450"/>
        <v>0.54121645561234943</v>
      </c>
      <c r="J1304" s="1">
        <f t="shared" si="1450"/>
        <v>0.59114308301338137</v>
      </c>
      <c r="K1304" s="1">
        <f t="shared" si="1450"/>
        <v>0.47519497716290032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0.46602908583703717</v>
      </c>
      <c r="G1305" s="1">
        <f t="shared" si="1450"/>
        <v>0.45574680102092491</v>
      </c>
      <c r="H1305" s="1">
        <f t="shared" si="1450"/>
        <v>0.45676992467571997</v>
      </c>
      <c r="I1305" s="1">
        <f t="shared" si="1450"/>
        <v>0.46322551683985197</v>
      </c>
      <c r="J1305" s="1">
        <f t="shared" si="1450"/>
        <v>0.39084644584671951</v>
      </c>
      <c r="K1305" s="1">
        <f t="shared" si="1450"/>
        <v>0.42503793981912613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0.56203544748554679</v>
      </c>
      <c r="H1306" s="1">
        <f t="shared" si="1450"/>
        <v>0.58527629927032843</v>
      </c>
      <c r="I1306" s="1">
        <f t="shared" si="1450"/>
        <v>0.60764200008229552</v>
      </c>
      <c r="J1306" s="1">
        <f t="shared" si="1450"/>
        <v>0.612655993522079</v>
      </c>
      <c r="K1306" s="1">
        <f t="shared" si="1450"/>
        <v>0.63083421173399812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0.45210145766281445</v>
      </c>
      <c r="H1307" s="1">
        <f t="shared" si="1450"/>
        <v>0.4717132187714842</v>
      </c>
      <c r="I1307" s="1">
        <f t="shared" si="1450"/>
        <v>0.49156668937971831</v>
      </c>
      <c r="J1307" s="1">
        <f t="shared" si="1450"/>
        <v>0.49597786937580562</v>
      </c>
      <c r="K1307" s="1">
        <f t="shared" si="1450"/>
        <v>0.51168501514461018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0.42028149632876871</v>
      </c>
      <c r="H1308" s="1">
        <f t="shared" si="1450"/>
        <v>0.43724372061031347</v>
      </c>
      <c r="I1308" s="1">
        <f t="shared" si="1450"/>
        <v>0.45365899668723664</v>
      </c>
      <c r="J1308" s="1">
        <f t="shared" si="1450"/>
        <v>0.45883660481231542</v>
      </c>
      <c r="K1308" s="1">
        <f t="shared" si="1450"/>
        <v>0.47540850224304437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0.39943403925494753</v>
      </c>
      <c r="H1309" s="1">
        <f t="shared" si="1450"/>
        <v>0.41382901358169993</v>
      </c>
      <c r="I1309" s="1">
        <f t="shared" si="1450"/>
        <v>0.43082139432859934</v>
      </c>
      <c r="J1309" s="1">
        <f t="shared" si="1450"/>
        <v>0.43626521395324191</v>
      </c>
      <c r="K1309" s="1">
        <f t="shared" si="1450"/>
        <v>0.45192344939004331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0.61528960097157981</v>
      </c>
      <c r="G1311" s="1">
        <f t="shared" si="1466"/>
        <v>2.5427527531882923</v>
      </c>
      <c r="H1311" s="1">
        <f t="shared" si="1466"/>
        <v>0.7313758668455691</v>
      </c>
      <c r="I1311" s="1">
        <f t="shared" si="1466"/>
        <v>2.0058069809487575E-2</v>
      </c>
      <c r="J1311" s="1">
        <f t="shared" si="1466"/>
        <v>4.7893496305124626E-3</v>
      </c>
      <c r="K1311" s="1">
        <f t="shared" si="1466"/>
        <v>0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0.63139778050799489</v>
      </c>
      <c r="G1312" s="1">
        <f t="shared" si="1466"/>
        <v>4.8221044715985671E-2</v>
      </c>
      <c r="H1312" s="1">
        <f t="shared" si="1466"/>
        <v>2.5644991626655005E-2</v>
      </c>
      <c r="I1312" s="1">
        <f t="shared" si="1466"/>
        <v>0</v>
      </c>
      <c r="J1312" s="1">
        <f t="shared" si="1466"/>
        <v>0</v>
      </c>
      <c r="K1312" s="1">
        <f t="shared" si="1466"/>
        <v>0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0.46780491888380743</v>
      </c>
      <c r="G1313" s="1">
        <f t="shared" si="1466"/>
        <v>0.11047640437108634</v>
      </c>
      <c r="H1313" s="1">
        <f t="shared" si="1466"/>
        <v>0.11675549706228214</v>
      </c>
      <c r="I1313" s="1">
        <f t="shared" si="1466"/>
        <v>3.0669441352520811E-3</v>
      </c>
      <c r="J1313" s="1">
        <f t="shared" si="1466"/>
        <v>9.0139965624671376E-4</v>
      </c>
      <c r="K1313" s="1">
        <f t="shared" si="1466"/>
        <v>0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0.68268695199381757</v>
      </c>
      <c r="G1314" s="1">
        <f t="shared" si="1466"/>
        <v>0.29763896366675063</v>
      </c>
      <c r="H1314" s="1">
        <f t="shared" si="1466"/>
        <v>0.27191914553515162</v>
      </c>
      <c r="I1314" s="1">
        <f t="shared" si="1466"/>
        <v>0</v>
      </c>
      <c r="J1314" s="1">
        <f t="shared" si="1466"/>
        <v>0</v>
      </c>
      <c r="K1314" s="1" t="str">
        <f t="shared" si="1466"/>
        <v>-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0.75709392098335215</v>
      </c>
      <c r="G1315" s="3">
        <f t="shared" ref="G1315:K1315" si="1474">G1316+G1322+G1327+G1341</f>
        <v>1.3346301885120393</v>
      </c>
      <c r="H1315" s="3">
        <f t="shared" si="1474"/>
        <v>2.3532710449340541</v>
      </c>
      <c r="I1315" s="3">
        <f t="shared" si="1474"/>
        <v>1.1834647545325596</v>
      </c>
      <c r="J1315" s="3">
        <f t="shared" si="1474"/>
        <v>1.1956785569655648</v>
      </c>
      <c r="K1315" s="3">
        <f t="shared" si="1474"/>
        <v>1.1821721749356673</v>
      </c>
      <c r="L1315" s="3">
        <f t="shared" ref="L1315:O1315" si="1475">L1316+L1322+L1327+L1341</f>
        <v>1.1836974816922474</v>
      </c>
      <c r="M1315" s="3">
        <f t="shared" si="1475"/>
        <v>1.1484807863207656</v>
      </c>
      <c r="N1315" s="3">
        <f t="shared" si="1475"/>
        <v>1.1643707329756863</v>
      </c>
      <c r="O1315" s="3">
        <f t="shared" si="1475"/>
        <v>1.1926891810132838</v>
      </c>
      <c r="P1315" s="3">
        <f>P1316+P1322+P1327+P1341</f>
        <v>1.2291491251883013</v>
      </c>
      <c r="Q1315" s="3">
        <f>Q1316+Q1322+Q1327+Q1341</f>
        <v>1.2712004288383028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5.5699873490290611E-3</v>
      </c>
      <c r="G1316" s="1">
        <f t="shared" ref="G1316:K1316" si="1476">SUM(G1317:G1321)</f>
        <v>1.2147452702947703E-2</v>
      </c>
      <c r="H1316" s="1">
        <f t="shared" si="1476"/>
        <v>1.5685903257873356E-2</v>
      </c>
      <c r="I1316" s="1">
        <f t="shared" si="1476"/>
        <v>1.1834207844920639</v>
      </c>
      <c r="J1316" s="1">
        <f t="shared" si="1476"/>
        <v>1.1956785569655648</v>
      </c>
      <c r="K1316" s="1">
        <f t="shared" si="1476"/>
        <v>1.1821712741214907</v>
      </c>
      <c r="L1316" s="1">
        <f t="shared" ref="L1316:O1316" si="1477">SUM(L1317:L1321)</f>
        <v>1.183690823255428</v>
      </c>
      <c r="M1316" s="1">
        <f t="shared" si="1477"/>
        <v>1.1484807863207656</v>
      </c>
      <c r="N1316" s="1">
        <f t="shared" si="1477"/>
        <v>1.1643707329756863</v>
      </c>
      <c r="O1316" s="1">
        <f t="shared" si="1477"/>
        <v>1.1926891810132838</v>
      </c>
      <c r="P1316" s="1">
        <f>SUM(P1317:P1321)</f>
        <v>1.2291491251883013</v>
      </c>
      <c r="Q1316" s="1">
        <f>SUM(Q1317:Q1321)</f>
        <v>1.2712004288383028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4.7485398582411946E-4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4.753178049045684E-4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4.6655552149688431E-4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3.5289544278245756E-7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5.649893200978419E-4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1.4434069227044575E-3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0.24329424927430837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0.24441170525644509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0.25224146165945999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0.25020833480550181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0.24187859692898037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0.24522932059685801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0.25040565986423313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0.25805220969658177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0.26682934475916065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1.2822079010159308E-3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2.2362416652087409E-3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3.35408554517788E-3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0.12296357409254124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0.12235712953891004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0.12620053111275012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0.12539942540635368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0.12086538608208512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0.12248151447196033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0.12491967183969364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0.12873632225861401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0.13313347999427841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3.661630491547099E-3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8.739841329667191E-3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1.0172411832360728E-2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0.80645306564164421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0.82845949171425048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0.80366653934810861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0.80800153660015461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0.78557889465369868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0.7965501566094727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0.81722295974907588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0.84219703147409275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0.87096002815282103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1.5094207519912931E-4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1.3106258306936052E-4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2.4944343613340615E-4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1.0709895483570139E-2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4.502304559590853E-4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6.2742001171838739E-5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8.1526443417657645E-5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1.5790865600138942E-4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1.0974129739510387E-4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1.4088956028127786E-4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1.6356175901269672E-4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2.7757593204284287E-4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0</v>
      </c>
      <c r="J1322" s="1">
        <f t="shared" si="1480"/>
        <v>0</v>
      </c>
      <c r="K1322" s="1">
        <f t="shared" si="1480"/>
        <v>0</v>
      </c>
      <c r="L1322" s="1">
        <f t="shared" ref="L1322:O1322" si="1481">SUM(L1323:L1326)</f>
        <v>1.4842866580913901E-7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1.4842866580913901E-7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0.75120786378340931</v>
      </c>
      <c r="G1327" s="1">
        <f t="shared" ref="G1327:K1327" si="1482">SUM(G1332:G1340)</f>
        <v>1.3218480497234006</v>
      </c>
      <c r="H1327" s="1">
        <f t="shared" si="1482"/>
        <v>2.3310059266868306</v>
      </c>
      <c r="I1327" s="1">
        <f t="shared" si="1482"/>
        <v>4.3970040495634367E-5</v>
      </c>
      <c r="J1327" s="1">
        <f t="shared" si="1482"/>
        <v>0</v>
      </c>
      <c r="K1327" s="1">
        <f t="shared" si="1482"/>
        <v>0</v>
      </c>
      <c r="L1327" s="1">
        <f t="shared" ref="L1327:O1327" si="1483">SUM(L1332:L1340)</f>
        <v>0</v>
      </c>
      <c r="M1327" s="1">
        <f t="shared" si="1483"/>
        <v>0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0.73256980756602552</v>
      </c>
      <c r="G1328" s="1">
        <f t="shared" ref="G1328:K1328" si="1484">IF(G1327-G1329&lt;0,0,G1327-G1329)</f>
        <v>1.2871582196879181</v>
      </c>
      <c r="H1328" s="1">
        <f t="shared" si="1484"/>
        <v>2.2264019409302453</v>
      </c>
      <c r="I1328" s="1">
        <f t="shared" si="1484"/>
        <v>4.1927924680631957E-5</v>
      </c>
      <c r="J1328" s="1">
        <f t="shared" si="1484"/>
        <v>0</v>
      </c>
      <c r="K1328" s="1">
        <f t="shared" si="1484"/>
        <v>0</v>
      </c>
      <c r="L1328" s="1">
        <f t="shared" ref="L1328:O1328" si="1485">IF(L1327-L1329&lt;0,0,L1327-L1329)</f>
        <v>0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1.8638056217383743E-2</v>
      </c>
      <c r="G1329" s="1">
        <f t="shared" ref="G1329" si="1486">SUM(G1330:G1331)</f>
        <v>3.4689830035482538E-2</v>
      </c>
      <c r="H1329" s="1">
        <f t="shared" ref="H1329" si="1487">SUM(H1330:H1331)</f>
        <v>0.10460398575658528</v>
      </c>
      <c r="I1329" s="1">
        <f t="shared" ref="I1329" si="1488">SUM(I1330:I1331)</f>
        <v>2.0421158150024062E-6</v>
      </c>
      <c r="J1329" s="1">
        <f t="shared" ref="J1329" si="1489">SUM(J1330:J1331)</f>
        <v>0</v>
      </c>
      <c r="K1329" s="1">
        <f t="shared" ref="K1329" si="1490">SUM(K1330:K1331)</f>
        <v>0</v>
      </c>
      <c r="L1329" s="1">
        <f t="shared" ref="L1329:O1329" si="1491">SUM(L1330:L1331)</f>
        <v>0</v>
      </c>
      <c r="M1329" s="1">
        <f t="shared" si="1491"/>
        <v>0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1.8638056217383743E-2</v>
      </c>
      <c r="G1330" s="1">
        <f>[1]Transport!C$26/SUM([1]Transport!C$22,[1]Transport!C$26)*G1327*(G$34+G$582)/(G$34+G$582+G$38)</f>
        <v>3.4689830035482538E-2</v>
      </c>
      <c r="H1330" s="1">
        <f>[1]Transport!D$26/SUM([1]Transport!D$22,[1]Transport!D$26)*H1327*(H$34+H$582)/(H$34+H$582+H$38)</f>
        <v>0.10460398575658528</v>
      </c>
      <c r="I1330" s="1">
        <f>[1]Transport!E$26/SUM([1]Transport!E$22,[1]Transport!E$26)*I1327*(I$34+I$582)/(I$34+I$582+I$38)</f>
        <v>2.0421158150024062E-6</v>
      </c>
      <c r="J1330" s="1">
        <f>[1]Transport!F$26/SUM([1]Transport!F$22,[1]Transport!F$26)*J1327*(J$34+J$582)/(J$34+J$582+J$38)</f>
        <v>0</v>
      </c>
      <c r="K1330" s="1">
        <f>[1]Transport!G$26/SUM([1]Transport!G$22,[1]Transport!G$26)*K1327*(K$34+K$582)/(K$34+K$582+K$38)</f>
        <v>0</v>
      </c>
      <c r="L1330" s="1">
        <f>[1]Transport!H$26/SUM([1]Transport!H$22,[1]Transport!H$26)*L1327*(L$34+L$582)/(L$34+L$582+L$38)</f>
        <v>0</v>
      </c>
      <c r="M1330" s="1">
        <f>[1]Transport!I$26/SUM([1]Transport!I$22,[1]Transport!I$26)*M1327*(M$34+M$582)/(M$34+M$582+M$38)</f>
        <v>0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5.6801670687685733E-2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5.707259850998625E-2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0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3.8259655863551867E-4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5.615421101087838E-4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0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3.9575781519822696E-4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5.6356512649510305E-4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0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1.7456346850232387E-5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3.2044097648655255E-5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1.7339144096955354E-2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1.7318119948942196E-2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1.7250294073285665E-2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2.5886428950129764E-4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0.19675629523218885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0.40262358317048519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4.3970040495634367E-5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0.1099434545308247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0.13536550975607725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0.23843259161546115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0.61994879130737157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0.91454641415569227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1.6142127785961757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3.7176095587563894E-3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2.6422922213050783E-4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2.5692938718432066E-4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3.1606985091382593E-4</v>
      </c>
      <c r="G1341" s="1">
        <f t="shared" ref="G1341:K1341" si="1492">SUM(G1346:G1350)</f>
        <v>6.3468608569090671E-4</v>
      </c>
      <c r="H1341" s="1">
        <f t="shared" si="1492"/>
        <v>6.5792149893502891E-3</v>
      </c>
      <c r="I1341" s="1">
        <f t="shared" si="1492"/>
        <v>0</v>
      </c>
      <c r="J1341" s="1">
        <f t="shared" si="1492"/>
        <v>0</v>
      </c>
      <c r="K1341" s="1">
        <f t="shared" si="1492"/>
        <v>9.0081417668937596E-7</v>
      </c>
      <c r="L1341" s="1">
        <f t="shared" ref="L1341:O1341" si="1493">SUM(L1346:L1350)</f>
        <v>6.5100081536201193E-6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2.9207222139602504E-4</v>
      </c>
      <c r="G1342" s="1">
        <f t="shared" ref="G1342:K1342" si="1494">IF(G1341-G1343&lt;0,0,G1341-G1343)</f>
        <v>5.5399660558113186E-4</v>
      </c>
      <c r="H1342" s="1">
        <f t="shared" si="1494"/>
        <v>6.512471100384218E-3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2.3997629517800881E-5</v>
      </c>
      <c r="G1343" s="1">
        <f t="shared" ref="G1343" si="1496">SUM(G1344:G1345)</f>
        <v>8.068948010977488E-5</v>
      </c>
      <c r="H1343" s="1">
        <f t="shared" ref="H1343" si="1497">SUM(H1344:H1345)</f>
        <v>6.6743888966071146E-5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9.1610275639479859E-4</v>
      </c>
      <c r="L1343" s="1">
        <f t="shared" ref="L1343:O1343" si="1501">SUM(L1344:L1345)</f>
        <v>7.1047461226057956E-3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2.3997629517800881E-5</v>
      </c>
      <c r="G1344" s="1">
        <f>IF(SUM([1]Transport!C$24,[1]Transport!C$27)=0,0,[1]Transport!C$27/SUM([1]Transport!C$24,[1]Transport!C$27)*G1341*(G$47+G$614)/(G$47+G$614+G$49))</f>
        <v>8.068948010977488E-5</v>
      </c>
      <c r="H1344" s="1">
        <f>IF(SUM([1]Transport!D$24,[1]Transport!D$27)=0,0,[1]Transport!D$27/SUM([1]Transport!D$24,[1]Transport!D$27)*H1341*(H$47+H$614)/(H$47+H$614+H$49))</f>
        <v>6.6743888966071146E-5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5.0190178234216237E-7</v>
      </c>
      <c r="L1344" s="1">
        <f>IF(SUM([1]Transport!H$24,[1]Transport!H$27)=0,0,[1]Transport!H$27/SUM([1]Transport!H$24,[1]Transport!H$27)*L1341*(L$47+L$614)/(L$47+L$614+L$49))</f>
        <v>1.773861193640666E-7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9.1560085461245646E-4</v>
      </c>
      <c r="L1345" s="1">
        <f>IF(([1]Transport!H$24+[1]Transport!H$27)=0,0,(L$49+L$716)/([1]Transport!H$24+[1]Transport!H$27)*L1341)</f>
        <v>7.1045687364864312E-3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3.1606985091382593E-4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3.1698399432641749E-4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3.1597616961416742E-4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1.2025997676844143E-4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4.6475482314797676E-4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9.7729742951865596E-5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8.4146332671297067E-4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9.4231151320089257E-5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4.9262455568645112E-3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6.5100081536201193E-6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5.4812203240929752E-6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3.0775113010663621E-5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9.0081417668937596E-7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0.29536911527207521</v>
      </c>
      <c r="G1351" s="3">
        <f t="shared" ref="G1351:K1351" si="1502">SUM(G1352:G1374)</f>
        <v>0.30114134865736741</v>
      </c>
      <c r="H1351" s="3">
        <f t="shared" si="1502"/>
        <v>0.30982521572061428</v>
      </c>
      <c r="I1351" s="3">
        <f t="shared" si="1502"/>
        <v>0.32430196656977289</v>
      </c>
      <c r="J1351" s="3">
        <f t="shared" si="1502"/>
        <v>0.33845487077498621</v>
      </c>
      <c r="K1351" s="3">
        <f t="shared" si="1502"/>
        <v>0.35284634235041895</v>
      </c>
      <c r="L1351" s="3">
        <f t="shared" ref="L1351:O1351" si="1503">SUM(L1352:L1374)</f>
        <v>0.36514458513697412</v>
      </c>
      <c r="M1351" s="3">
        <f t="shared" si="1503"/>
        <v>0.37744537300831654</v>
      </c>
      <c r="N1351" s="3">
        <f t="shared" si="1503"/>
        <v>0.38803794295845478</v>
      </c>
      <c r="O1351" s="3">
        <f t="shared" si="1503"/>
        <v>0.39908364198136898</v>
      </c>
      <c r="P1351" s="3">
        <f>SUM(P1352:P1374)</f>
        <v>0.41127926997140529</v>
      </c>
      <c r="Q1351" s="3">
        <f>SUM(Q1352:Q1374)</f>
        <v>0.4253251471598179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1.9899251142505487E-3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1.6036037925545089E-3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1.002380779218762E-3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1.3363911049853392E-7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2.2171155652060489E-4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5.8463928818899239E-4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0.10882894371370833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0.1151323531636791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0.12008585247679064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0.12426861362256975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0.1284418559791507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0.13205529968228774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0.13580930324230109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0.13995646431486558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0.14471680638524351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3.5283887411313725E-4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6.1996075083668647E-4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9.5478831659796446E-4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3.983347607866209E-2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4.1571946381473802E-2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4.3340220838664199E-2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4.4850182343608699E-2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4.6361561064140189E-2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4.7663392507168653E-2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4.902048607907826E-2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5.0518201018399184E-2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5.2243716354728735E-2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6.6997002181410162E-4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1.6121397765482839E-3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1.8974319330858961E-3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0.17409051087712316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0.18168504729730386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0.18941039194730572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0.19601187106447096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0.20261467642880673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0.20829999378908778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0.21422912990295695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0.22077590345105588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0.22831591646510219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1.8412986996318347E-5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1.6278600981634296E-5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3.1772219210375587E-5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1.5435871694667804E-3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6.5523932529421713E-5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9.8342997304937657E-6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1.3435653016201225E-5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2.727953621889905E-5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1.9256979910599458E-5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2.472275703267566E-5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2.8701187084656508E-5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4.8707954743511389E-5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2.05157340883824E-8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9.2310496519628603E-3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9.2773974969236304E-3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0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4.4570178387069055E-5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6.6444757501097794E-5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0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3.0962440424637657E-5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4.4739870303448401E-5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9.2084743053033255E-7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1.7267948197219197E-6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0.2422049677597837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0.19378277508601163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0.12111380203440492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3.2078247246849215E-5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2.5285029542799223E-2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5.3161434642400439E-2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5.4487308125436168E-6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9.616297437029301E-3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1.1883138234665257E-2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2.169006775284613E-2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3.5925739832093517E-2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5.3224543084849057E-2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9.7346091460734988E-2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1.4367252862013461E-4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1.0276505893281735E-5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1.0089460361190291E-5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4.4150788310171043E-3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3.5460987008553166E-3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2.2164050841040053E-3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1.4459761331646272E-5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5.8010554439925525E-5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8.3068401417136698E-6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7.4725118408976296E-5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5.3167225959881073E-6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2.920694492522489E-4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4.619375743626875E-7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2.065825775111506E-7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1.1987078115718931E-6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4.2787927870413299E-8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4.1906042144660329</v>
      </c>
      <c r="G1376" s="1">
        <f t="shared" ref="G1376:K1376" si="1509">IFERROR(G1352/G1317,"-")</f>
        <v>3.3737507326839382</v>
      </c>
      <c r="H1376" s="1">
        <f t="shared" si="1509"/>
        <v>2.1484705100107919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0.37869321701871839</v>
      </c>
      <c r="G1377" s="1">
        <f t="shared" si="1512"/>
        <v>0.39241725220967016</v>
      </c>
      <c r="H1377" s="1">
        <f t="shared" si="1512"/>
        <v>0.40504121117389102</v>
      </c>
      <c r="I1377" s="1">
        <f t="shared" si="1512"/>
        <v>0.44731408176855975</v>
      </c>
      <c r="J1377" s="1">
        <f t="shared" si="1512"/>
        <v>0.47105908059058921</v>
      </c>
      <c r="K1377" s="1">
        <f t="shared" si="1512"/>
        <v>0.4760749945182019</v>
      </c>
      <c r="L1377" s="1">
        <f t="shared" ref="L1377:O1377" si="1513">IFERROR(L1353/L1318,"-")</f>
        <v>0.49666056775914091</v>
      </c>
      <c r="M1377" s="1">
        <f t="shared" si="1513"/>
        <v>0.53101786437459531</v>
      </c>
      <c r="N1377" s="1">
        <f t="shared" si="1513"/>
        <v>0.53849718851270056</v>
      </c>
      <c r="O1377" s="1">
        <f t="shared" si="1513"/>
        <v>0.54235716283703495</v>
      </c>
      <c r="P1377" s="1">
        <f t="shared" si="1511"/>
        <v>0.5423571628370345</v>
      </c>
      <c r="Q1377" s="1">
        <f t="shared" si="1511"/>
        <v>0.54235716283703528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0.27518070496490676</v>
      </c>
      <c r="G1378" s="1">
        <f t="shared" si="1514"/>
        <v>0.27723334221072055</v>
      </c>
      <c r="H1378" s="1">
        <f t="shared" si="1514"/>
        <v>0.28466427100246439</v>
      </c>
      <c r="I1378" s="1">
        <f t="shared" si="1514"/>
        <v>0.32394533399528375</v>
      </c>
      <c r="J1378" s="1">
        <f t="shared" si="1514"/>
        <v>0.33975908504991337</v>
      </c>
      <c r="K1378" s="1">
        <f t="shared" si="1514"/>
        <v>0.34342344248886847</v>
      </c>
      <c r="L1378" s="1">
        <f t="shared" ref="L1378:O1378" si="1515">IFERROR(L1354/L1319,"-")</f>
        <v>0.35765859531072658</v>
      </c>
      <c r="M1378" s="1">
        <f t="shared" si="1515"/>
        <v>0.38358013461897161</v>
      </c>
      <c r="N1378" s="1">
        <f t="shared" si="1515"/>
        <v>0.38914764168825022</v>
      </c>
      <c r="O1378" s="1">
        <f t="shared" si="1515"/>
        <v>0.39241606511731036</v>
      </c>
      <c r="P1378" s="1">
        <f t="shared" si="1511"/>
        <v>0.39241606511730925</v>
      </c>
      <c r="Q1378" s="1">
        <f t="shared" si="1511"/>
        <v>0.3924160651173092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0.18297040713439883</v>
      </c>
      <c r="G1379" s="1">
        <f t="shared" si="1516"/>
        <v>0.18445870076335508</v>
      </c>
      <c r="H1379" s="1">
        <f t="shared" si="1516"/>
        <v>0.1865272429346341</v>
      </c>
      <c r="I1379" s="1">
        <f t="shared" si="1516"/>
        <v>0.21587184461703326</v>
      </c>
      <c r="J1379" s="1">
        <f t="shared" si="1516"/>
        <v>0.21930468431396774</v>
      </c>
      <c r="K1379" s="1">
        <f t="shared" si="1516"/>
        <v>0.23568281454264017</v>
      </c>
      <c r="L1379" s="1">
        <f t="shared" ref="L1379:O1379" si="1517">IFERROR(L1355/L1320,"-")</f>
        <v>0.24258848799871632</v>
      </c>
      <c r="M1379" s="1">
        <f t="shared" si="1517"/>
        <v>0.25791766785960302</v>
      </c>
      <c r="N1379" s="1">
        <f t="shared" si="1517"/>
        <v>0.26150267131415772</v>
      </c>
      <c r="O1379" s="1">
        <f t="shared" si="1517"/>
        <v>0.26214281836713804</v>
      </c>
      <c r="P1379" s="1">
        <f t="shared" si="1511"/>
        <v>0.26214281836713799</v>
      </c>
      <c r="Q1379" s="1">
        <f t="shared" si="1511"/>
        <v>0.26214281836713782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0.12198710645807101</v>
      </c>
      <c r="G1380" s="1">
        <f t="shared" si="1518"/>
        <v>0.12420479285853375</v>
      </c>
      <c r="H1380" s="1">
        <f t="shared" si="1518"/>
        <v>0.12737244043328252</v>
      </c>
      <c r="I1380" s="1">
        <f t="shared" si="1518"/>
        <v>0.14412719263551826</v>
      </c>
      <c r="J1380" s="1">
        <f t="shared" si="1518"/>
        <v>0.14553420734241976</v>
      </c>
      <c r="K1380" s="1">
        <f t="shared" si="1518"/>
        <v>0.1567418881581325</v>
      </c>
      <c r="L1380" s="1">
        <f t="shared" ref="L1380:O1380" si="1519">IFERROR(L1356/L1321,"-")</f>
        <v>0.16480116699523806</v>
      </c>
      <c r="M1380" s="1">
        <f t="shared" si="1519"/>
        <v>0.17275516687735612</v>
      </c>
      <c r="N1380" s="1">
        <f t="shared" si="1519"/>
        <v>0.17547614587850327</v>
      </c>
      <c r="O1380" s="1">
        <f t="shared" si="1519"/>
        <v>0.17547614587850302</v>
      </c>
      <c r="P1380" s="1">
        <f t="shared" si="1511"/>
        <v>0.17547614587850291</v>
      </c>
      <c r="Q1380" s="1">
        <f t="shared" si="1511"/>
        <v>0.17547614587850321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 t="str">
        <f t="shared" si="1520"/>
        <v>-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>
        <f t="shared" ref="L1383:O1383" si="1526">IFERROR(L1359/L1325,"-")</f>
        <v>0.13821948729744096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0.1625136996888385</v>
      </c>
      <c r="H1385" s="1">
        <f t="shared" si="1529"/>
        <v>0.16255432097244218</v>
      </c>
      <c r="I1385" s="1" t="str">
        <f t="shared" si="1529"/>
        <v>-</v>
      </c>
      <c r="J1385" s="1" t="str">
        <f t="shared" si="1529"/>
        <v>-</v>
      </c>
      <c r="K1385" s="1" t="str">
        <f t="shared" si="1529"/>
        <v>-</v>
      </c>
      <c r="L1385" s="1" t="str">
        <f t="shared" ref="L1385:O1385" si="1530">IFERROR(L1361/L1332,"-")</f>
        <v>-</v>
      </c>
      <c r="M1385" s="1" t="str">
        <f t="shared" si="1530"/>
        <v>-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0.11649393435744131</v>
      </c>
      <c r="H1386" s="1">
        <f t="shared" si="1532"/>
        <v>0.11832551166683812</v>
      </c>
      <c r="I1386" s="1" t="str">
        <f t="shared" si="1532"/>
        <v>-</v>
      </c>
      <c r="J1386" s="1" t="str">
        <f t="shared" si="1532"/>
        <v>-</v>
      </c>
      <c r="K1386" s="1" t="str">
        <f t="shared" si="1532"/>
        <v>-</v>
      </c>
      <c r="L1386" s="1" t="str">
        <f t="shared" ref="L1386:O1386" si="1533">IFERROR(L1362/L1333,"-")</f>
        <v>-</v>
      </c>
      <c r="M1386" s="1" t="str">
        <f t="shared" si="1533"/>
        <v>-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7.8235828164578899E-2</v>
      </c>
      <c r="H1387" s="1">
        <f t="shared" si="1534"/>
        <v>7.93872228782012E-2</v>
      </c>
      <c r="I1387" s="1" t="str">
        <f t="shared" si="1534"/>
        <v>-</v>
      </c>
      <c r="J1387" s="1" t="str">
        <f t="shared" si="1534"/>
        <v>-</v>
      </c>
      <c r="K1387" s="1" t="str">
        <f t="shared" si="1534"/>
        <v>-</v>
      </c>
      <c r="L1387" s="1" t="str">
        <f t="shared" ref="L1387:O1387" si="1535">IFERROR(L1363/L1334,"-")</f>
        <v>-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5.2751439830497744E-2</v>
      </c>
      <c r="H1388" s="1">
        <f t="shared" si="1536"/>
        <v>5.3888077569080352E-2</v>
      </c>
      <c r="I1388" s="1" t="str">
        <f t="shared" si="1536"/>
        <v>-</v>
      </c>
      <c r="J1388" s="1" t="str">
        <f t="shared" si="1536"/>
        <v>-</v>
      </c>
      <c r="K1388" s="1" t="str">
        <f t="shared" si="1536"/>
        <v>-</v>
      </c>
      <c r="L1388" s="1" t="str">
        <f t="shared" ref="L1388:O1388" si="1537">IFERROR(L1364/L1335,"-")</f>
        <v>-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13.968680714886808</v>
      </c>
      <c r="G1389" s="1">
        <f t="shared" ref="G1389:K1389" si="1538">IFERROR(G1365/G1336,"-")</f>
        <v>11.189596541502649</v>
      </c>
      <c r="H1389" s="1">
        <f t="shared" si="1538"/>
        <v>7.0209702814264174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0.12391916748597497</v>
      </c>
      <c r="G1390" s="1">
        <f t="shared" si="1540"/>
        <v>0.12850938015965779</v>
      </c>
      <c r="H1390" s="1">
        <f t="shared" si="1540"/>
        <v>0.13203755781958254</v>
      </c>
      <c r="I1390" s="1">
        <f t="shared" si="1540"/>
        <v>0.12391916748597497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8.7465847585616777E-2</v>
      </c>
      <c r="G1391" s="1">
        <f t="shared" si="1542"/>
        <v>8.7785568540155873E-2</v>
      </c>
      <c r="H1391" s="1">
        <f t="shared" si="1542"/>
        <v>9.0969391415362352E-2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5.7949527986548614E-2</v>
      </c>
      <c r="G1392" s="1">
        <f t="shared" si="1544"/>
        <v>5.8197749464674098E-2</v>
      </c>
      <c r="H1392" s="1">
        <f t="shared" si="1544"/>
        <v>6.0305613207568255E-2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3.8646481387947525E-2</v>
      </c>
      <c r="G1393" s="1">
        <f t="shared" si="1546"/>
        <v>3.8892389760758456E-2</v>
      </c>
      <c r="H1393" s="1">
        <f t="shared" si="1546"/>
        <v>3.9269390207793284E-2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13.968680714886794</v>
      </c>
      <c r="G1394" s="1">
        <f t="shared" ref="G1394:K1394" si="1548">IFERROR(G1370/G1346,"-")</f>
        <v>11.186996076539074</v>
      </c>
      <c r="H1394" s="1">
        <f t="shared" si="1548"/>
        <v>7.0144691190174751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</v>
      </c>
      <c r="H1395" s="1">
        <f t="shared" si="1551"/>
        <v>0.12481969320295813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8.499807623360886E-2</v>
      </c>
      <c r="H1396" s="1">
        <f t="shared" si="1553"/>
        <v>8.8803773185073792E-2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5.6422133461237131E-2</v>
      </c>
      <c r="H1397" s="1">
        <f t="shared" si="1555"/>
        <v>5.9288447130952028E-2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>
        <f t="shared" ref="L1397:O1397" si="1556">IFERROR(L1373/L1349,"-")</f>
        <v>7.0958063870597582E-2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3.768915775983437E-2</v>
      </c>
      <c r="H1398" s="1">
        <f t="shared" si="1557"/>
        <v>3.8950557587117199E-2</v>
      </c>
      <c r="I1398" s="1" t="str">
        <f t="shared" si="1557"/>
        <v>-</v>
      </c>
      <c r="J1398" s="1" t="str">
        <f t="shared" si="1557"/>
        <v>-</v>
      </c>
      <c r="K1398" s="1">
        <f t="shared" si="1557"/>
        <v>4.7499172390542521E-2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0.81336153915774856</v>
      </c>
      <c r="G1399" s="3">
        <f t="shared" ref="G1399" si="1559">G1400+G1406+G1411+G1425</f>
        <v>0.84630410727494809</v>
      </c>
      <c r="H1399" s="3">
        <f t="shared" ref="H1399" si="1560">H1400+H1406+H1411+H1425</f>
        <v>1.0400417914541984</v>
      </c>
      <c r="I1399" s="3">
        <f t="shared" ref="I1399" si="1561">I1400+I1406+I1411+I1425</f>
        <v>0.38762821140492365</v>
      </c>
      <c r="J1399" s="3">
        <f t="shared" ref="J1399" si="1562">J1400+J1406+J1411+J1425</f>
        <v>0.3705061680779983</v>
      </c>
      <c r="K1399" s="3">
        <f t="shared" ref="K1399" si="1563">K1400+K1406+K1411+K1425</f>
        <v>0.35424117708166075</v>
      </c>
      <c r="L1399" s="3">
        <f t="shared" ref="L1399:O1399" si="1564">L1400+L1406+L1411+L1425</f>
        <v>0.34371902096872059</v>
      </c>
      <c r="M1399" s="3">
        <f t="shared" si="1564"/>
        <v>0.32430317044871632</v>
      </c>
      <c r="N1399" s="3">
        <f t="shared" si="1564"/>
        <v>0.32680208284620393</v>
      </c>
      <c r="O1399" s="3">
        <f t="shared" si="1564"/>
        <v>0.33444182218123186</v>
      </c>
      <c r="P1399" s="3">
        <f>P1400+P1406+P1411+P1425</f>
        <v>0.34373210151497963</v>
      </c>
      <c r="Q1399" s="3">
        <f>Q1400+Q1406+Q1411+Q1425</f>
        <v>0.35268103231626408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1.1607183532358273E-3</v>
      </c>
      <c r="G1400" s="1">
        <f t="shared" ref="G1400" si="1565">SUM(G1401:G1405)</f>
        <v>2.1822085819493829E-3</v>
      </c>
      <c r="H1400" s="1">
        <f t="shared" ref="H1400" si="1566">SUM(H1401:H1405)</f>
        <v>2.8378065025952692E-3</v>
      </c>
      <c r="I1400" s="1">
        <f t="shared" ref="I1400" si="1567">SUM(I1401:I1405)</f>
        <v>0.37489343847107437</v>
      </c>
      <c r="J1400" s="1">
        <f t="shared" ref="J1400" si="1568">SUM(J1401:J1405)</f>
        <v>0.3705061680779983</v>
      </c>
      <c r="K1400" s="1">
        <f t="shared" ref="K1400" si="1569">SUM(K1401:K1405)</f>
        <v>0.35423676928522968</v>
      </c>
      <c r="L1400" s="1">
        <f t="shared" ref="L1400:O1400" si="1570">SUM(L1401:L1405)</f>
        <v>0.34196792728407033</v>
      </c>
      <c r="M1400" s="1">
        <f t="shared" si="1570"/>
        <v>0.32254987192878093</v>
      </c>
      <c r="N1400" s="1">
        <f t="shared" si="1570"/>
        <v>0.32680208284620393</v>
      </c>
      <c r="O1400" s="1">
        <f t="shared" si="1570"/>
        <v>0.33444182218123186</v>
      </c>
      <c r="P1400" s="1">
        <f>SUM(P1401:P1405)</f>
        <v>0.34373210151497963</v>
      </c>
      <c r="Q1400" s="1">
        <f>SUM(Q1401:Q1405)</f>
        <v>0.35268103231626408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3.6419680640307854E-4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1.1869202135846963E-3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1.6241644475898285E-3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0.14105723626207312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0.13773009132235456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0.13759197814020885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0.13129236027929977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0.12222997117861839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0.12515204609413727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0.12766005457188362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0.13117664921529659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0.13455240784187625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5.84665016686245E-4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6.9748165301155359E-4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8.3636897333615786E-4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0.17697690131724608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0.17646735380527401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0.16450263758407496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0.15959968294203739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0.15233561925357492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0.15273927776329013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0.15653054797309052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0.16086219934125354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0.16502891344834406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2.1185653014650372E-4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2.7136735471099729E-4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3.3711612982180065E-4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5.6849697281037809E-2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5.6286465489042467E-2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5.2060191505691071E-2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5.0975277238949311E-2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4.7845564126316215E-2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4.8777968556658037E-2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5.0116826099617207E-2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5.1503664839824256E-2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5.2837769685308691E-2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2.643936064213543E-5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4.0156951847482371E-5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9.6036107173395667E-6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2.2257461327233522E-5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8.1962055254814029E-5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1.0060682378387332E-4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1.3871737027136479E-4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1.3279043211842961E-4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1.3439353664049648E-4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1.8958811860520029E-4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2.6194134073510172E-4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0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0.81206360509227438</v>
      </c>
      <c r="G1411" s="1">
        <f t="shared" ref="G1411:K1411" si="1579">SUM(G1416:G1424)</f>
        <v>0.84364767026068166</v>
      </c>
      <c r="H1411" s="1">
        <f t="shared" si="1579"/>
        <v>1.0269266444575746</v>
      </c>
      <c r="I1411" s="1">
        <f t="shared" si="1579"/>
        <v>4.7538964799459732E-3</v>
      </c>
      <c r="J1411" s="1">
        <f t="shared" si="1579"/>
        <v>0</v>
      </c>
      <c r="K1411" s="1">
        <f t="shared" si="1579"/>
        <v>1.059307052960646E-6</v>
      </c>
      <c r="L1411" s="1">
        <f t="shared" ref="L1411:O1411" si="1580">SUM(L1416:L1424)</f>
        <v>7.0998881508787289E-4</v>
      </c>
      <c r="M1411" s="1">
        <f t="shared" si="1580"/>
        <v>7.1167546617123892E-4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0.79191567020834863</v>
      </c>
      <c r="G1412" s="1">
        <f t="shared" ref="G1412:K1412" si="1581">IF(G1411-G1413&lt;0,0,G1411-G1413)</f>
        <v>0.8215074595932772</v>
      </c>
      <c r="H1412" s="1">
        <f t="shared" si="1581"/>
        <v>0.98084326952485623</v>
      </c>
      <c r="I1412" s="1">
        <f t="shared" si="1581"/>
        <v>4.5331096197304176E-3</v>
      </c>
      <c r="J1412" s="1">
        <f t="shared" si="1581"/>
        <v>0</v>
      </c>
      <c r="K1412" s="1">
        <f t="shared" si="1581"/>
        <v>9.4225266266820489E-7</v>
      </c>
      <c r="L1412" s="1">
        <f t="shared" ref="L1412:O1412" si="1582">IF(L1411-L1413&lt;0,0,L1411-L1413)</f>
        <v>5.517389070773584E-4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2.0147934883925786E-2</v>
      </c>
      <c r="G1413" s="1">
        <f t="shared" ref="G1413" si="1583">SUM(G1414:G1415)</f>
        <v>2.2140210667404493E-2</v>
      </c>
      <c r="H1413" s="1">
        <f t="shared" ref="H1413" si="1584">SUM(H1414:H1415)</f>
        <v>4.6083374932718461E-2</v>
      </c>
      <c r="I1413" s="1">
        <f t="shared" ref="I1413" si="1585">SUM(I1414:I1415)</f>
        <v>2.2078686021555558E-4</v>
      </c>
      <c r="J1413" s="1">
        <f t="shared" ref="J1413" si="1586">SUM(J1414:J1415)</f>
        <v>0</v>
      </c>
      <c r="K1413" s="1">
        <f t="shared" ref="K1413" si="1587">SUM(K1414:K1415)</f>
        <v>1.1705439029244113E-7</v>
      </c>
      <c r="L1413" s="1">
        <f t="shared" ref="L1413:O1413" si="1588">SUM(L1414:L1415)</f>
        <v>1.582499080105145E-4</v>
      </c>
      <c r="M1413" s="1">
        <f t="shared" si="1588"/>
        <v>1.0818687623519085E-3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2.0147934883925786E-2</v>
      </c>
      <c r="G1414" s="1">
        <f>[1]Transport!C$26/SUM([1]Transport!C$22,[1]Transport!C$26)*G1411*(G$34+G$582)/(G$34+G$582+G$38)</f>
        <v>2.2140210667404493E-2</v>
      </c>
      <c r="H1414" s="1">
        <f>[1]Transport!D$26/SUM([1]Transport!D$22,[1]Transport!D$26)*H1411*(H$34+H$582)/(H$34+H$582+H$38)</f>
        <v>4.6083374932718461E-2</v>
      </c>
      <c r="I1414" s="1">
        <f>[1]Transport!E$26/SUM([1]Transport!E$22,[1]Transport!E$26)*I1411*(I$34+I$582)/(I$34+I$582+I$38)</f>
        <v>2.2078686021555558E-4</v>
      </c>
      <c r="J1414" s="1">
        <f>[1]Transport!F$26/SUM([1]Transport!F$22,[1]Transport!F$26)*J1411*(J$34+J$582)/(J$34+J$582+J$38)</f>
        <v>0</v>
      </c>
      <c r="K1414" s="1">
        <f>[1]Transport!G$26/SUM([1]Transport!G$22,[1]Transport!G$26)*K1411*(K$34+K$582)/(K$34+K$582+K$38)</f>
        <v>1.1463430008335926E-7</v>
      </c>
      <c r="L1414" s="1">
        <f>[1]Transport!H$26/SUM([1]Transport!H$22,[1]Transport!H$26)*L1411*(L$34+L$582)/(L$34+L$582+L$38)</f>
        <v>1.4862723059161411E-4</v>
      </c>
      <c r="M1414" s="1">
        <f>[1]Transport!I$26/SUM([1]Transport!I$22,[1]Transport!I$26)*M1411*(M$34+M$582)/(M$34+M$582+M$38)</f>
        <v>4.5667821758245349E-4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2.4200902090818651E-9</v>
      </c>
      <c r="L1415" s="1">
        <f>(L$38+L$718)/([1]Transport!H$22+[1]Transport!H$26)*L1411</f>
        <v>9.6226774189003988E-6</v>
      </c>
      <c r="M1415" s="1">
        <f>(M$38+M$718)/([1]Transport!I$22+[1]Transport!I$26)*M1411</f>
        <v>6.251905447694551E-4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1.3493389538292554E-3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1.5564233732928542E-3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2.1929763552994917E-6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1.059307052960646E-6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7.0487751701925707E-4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7.0560003621202613E-4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1.2419087784295722E-4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2.4401131940399751E-4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8.1430333401539799E-5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1.4953086600165015E-4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1.8621988735918687E-5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3.390322413439889E-5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6.0275071730321013E-3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6.0131744881730563E-3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5.9692264102580812E-3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0.11338198510394384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0.30816393428020999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0.36690692156600652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4.7407802790839114E-3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4.3469906848931824E-6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4.8678343458605082E-6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0.51942395625625248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0.39909128138317307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0.49310613858835678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1.0923224506762394E-5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7.6430738372265254E-7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1.2075956133522829E-6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0.16022228642488071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0.12856734428749875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0.15869559853350099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1.300787013416522E-2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2.3835366781714906E-4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2.6489057661933116E-4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1.3721571223831278E-4</v>
      </c>
      <c r="G1425" s="1">
        <f t="shared" ref="G1425" si="1589">SUM(G1430:G1434)</f>
        <v>4.7422843231703594E-4</v>
      </c>
      <c r="H1425" s="1">
        <f t="shared" ref="H1425" si="1590">SUM(H1430:H1434)</f>
        <v>1.0277340494028465E-2</v>
      </c>
      <c r="I1425" s="1">
        <f t="shared" ref="I1425" si="1591">SUM(I1430:I1434)</f>
        <v>7.9808764539033086E-3</v>
      </c>
      <c r="J1425" s="1">
        <f t="shared" ref="J1425" si="1592">SUM(J1430:J1434)</f>
        <v>0</v>
      </c>
      <c r="K1425" s="1">
        <f t="shared" ref="K1425" si="1593">SUM(K1430:K1434)</f>
        <v>3.3484893781000215E-6</v>
      </c>
      <c r="L1425" s="1">
        <f t="shared" ref="L1425:O1425" si="1594">SUM(L1430:L1434)</f>
        <v>1.0411048695623988E-3</v>
      </c>
      <c r="M1425" s="1">
        <f t="shared" si="1594"/>
        <v>1.0416230537641286E-3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1.2679759796137096E-4</v>
      </c>
      <c r="G1426" s="1">
        <f t="shared" ref="G1426:K1426" si="1595">IF(G1425-G1427&lt;0,0,G1425-G1427)</f>
        <v>4.1393839836224963E-4</v>
      </c>
      <c r="H1426" s="1">
        <f t="shared" si="1595"/>
        <v>1.0173080384895342E-2</v>
      </c>
      <c r="I1426" s="1">
        <f t="shared" si="1595"/>
        <v>7.919101106776065E-3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1.0418114276941831E-5</v>
      </c>
      <c r="G1427" s="1">
        <f t="shared" ref="G1427" si="1597">SUM(G1428:G1429)</f>
        <v>6.0290033954786323E-5</v>
      </c>
      <c r="H1427" s="1">
        <f t="shared" ref="H1427" si="1598">SUM(H1428:H1429)</f>
        <v>1.0426010913312344E-4</v>
      </c>
      <c r="I1427" s="1">
        <f t="shared" ref="I1427" si="1599">SUM(I1428:I1429)</f>
        <v>6.1775347127243912E-5</v>
      </c>
      <c r="J1427" s="1">
        <f t="shared" ref="J1427" si="1600">SUM(J1428:J1429)</f>
        <v>0</v>
      </c>
      <c r="K1427" s="1">
        <f t="shared" ref="K1427" si="1601">SUM(K1428:K1429)</f>
        <v>3.4053197967086491E-3</v>
      </c>
      <c r="L1427" s="1">
        <f t="shared" ref="L1427:O1427" si="1602">SUM(L1428:L1429)</f>
        <v>1.1362175915457529</v>
      </c>
      <c r="M1427" s="1">
        <f t="shared" si="1602"/>
        <v>2.5664557204989524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1.0418114276941831E-5</v>
      </c>
      <c r="G1428" s="1">
        <f>IF(SUM([1]Transport!C$24,[1]Transport!C$27)=0,0,[1]Transport!C$27/SUM([1]Transport!C$24,[1]Transport!C$27)*G1425*(G$47+G$614)/(G$47+G$614+G$49))</f>
        <v>6.0290033954786323E-5</v>
      </c>
      <c r="H1428" s="1">
        <f>IF(SUM([1]Transport!D$24,[1]Transport!D$27)=0,0,[1]Transport!D$27/SUM([1]Transport!D$24,[1]Transport!D$27)*H1425*(H$47+H$614)/(H$47+H$614+H$49))</f>
        <v>1.0426010913312344E-4</v>
      </c>
      <c r="I1428" s="1">
        <f>IF(SUM([1]Transport!E$24,[1]Transport!E$27)=0,0,[1]Transport!E$27/SUM([1]Transport!E$24,[1]Transport!E$27)*I1425*(I$47+I$614)/(I$47+I$614+I$49))</f>
        <v>6.1775347127243912E-5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1.865659789234998E-6</v>
      </c>
      <c r="L1428" s="1">
        <f>IF(SUM([1]Transport!H$24,[1]Transport!H$27)=0,0,[1]Transport!H$27/SUM([1]Transport!H$24,[1]Transport!H$27)*L1425*(L$47+L$614)/(L$47+L$614+L$49))</f>
        <v>2.8368252128841066E-5</v>
      </c>
      <c r="M1428" s="1">
        <f>IF(SUM([1]Transport!I$24,[1]Transport!I$27)=0,0,[1]Transport!I$27/SUM([1]Transport!I$24,[1]Transport!I$27)*M1425*(M$47+M$614)/(M$47+M$614+M$49))</f>
        <v>4.3767081451042067E-4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3.4034541369194139E-3</v>
      </c>
      <c r="L1429" s="1">
        <f>IF(([1]Transport!H$24+[1]Transport!H$27)=0,0,(L$49+L$716)/([1]Transport!H$24+[1]Transport!H$27)*L1425)</f>
        <v>1.1361892232936239</v>
      </c>
      <c r="M1429" s="1">
        <f>IF(([1]Transport!I$24+[1]Transport!I$27)=0,0,(M$49+M$716)/([1]Transport!I$24+[1]Transport!I$27)*M1425)</f>
        <v>2.566018049684442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1.3721571223831278E-4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1.3727771500714897E-4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1.3644225521184525E-4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1.9385358983105736E-4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9.5539253358613522E-3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7.9808764539033086E-3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3.3484893781000215E-6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1.0311796288475807E-3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1.030627249524885E-3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7.2670413074749963E-5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3.2439068417465002E-4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9.9252407148181165E-6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1.0995804239243456E-5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5.6332345871148679E-5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2.2000153019706772E-4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1.409436853293091E-5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4.2580688583549137E-5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0.13094767432926996</v>
      </c>
      <c r="G1435" s="3">
        <f t="shared" ref="G1435" si="1603">SUM(G1436:G1458)</f>
        <v>0.13162932766005314</v>
      </c>
      <c r="H1435" s="3">
        <f t="shared" ref="H1435" si="1604">SUM(H1436:H1458)</f>
        <v>0.13266937984780808</v>
      </c>
      <c r="I1435" s="3">
        <f t="shared" ref="I1435" si="1605">SUM(I1436:I1458)</f>
        <v>0.13439935132972758</v>
      </c>
      <c r="J1435" s="3">
        <f t="shared" ref="J1435" si="1606">SUM(J1436:J1458)</f>
        <v>0.13463513942201699</v>
      </c>
      <c r="K1435" s="3">
        <f t="shared" ref="K1435" si="1607">SUM(K1436:K1458)</f>
        <v>0.13472499794107168</v>
      </c>
      <c r="L1435" s="3">
        <f t="shared" ref="L1435:O1435" si="1608">SUM(L1436:L1458)</f>
        <v>0.13505552245700894</v>
      </c>
      <c r="M1435" s="3">
        <f t="shared" si="1608"/>
        <v>0.13539032455197317</v>
      </c>
      <c r="N1435" s="3">
        <f t="shared" si="1608"/>
        <v>0.13968834166626271</v>
      </c>
      <c r="O1435" s="3">
        <f t="shared" si="1608"/>
        <v>0.14382379561269446</v>
      </c>
      <c r="P1435" s="3">
        <f>SUM(P1436:P1458)</f>
        <v>0.14780409064019348</v>
      </c>
      <c r="Q1435" s="3">
        <f>SUM(Q1436:Q1458)</f>
        <v>0.15163246533445496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1.3791886024472515E-4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4.5755906385370733E-4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6.3832017362168555E-4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6.3099169890818985E-2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6.483107274004539E-2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6.4864309829817376E-2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6.4703528122218121E-2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6.4858058845590427E-2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6.7246211194499944E-2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6.923734500522781E-2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7.1144595298877247E-2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7.2975462170011621E-2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1.6088853146003999E-4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1.9443091574393559E-4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2.3526752976506176E-4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5.7398882624316132E-2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5.7502186610593344E-2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5.7540403213873062E-2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5.7679504401262779E-2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5.782145818463149E-2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5.9658873693875604E-2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6.1425101706256598E-2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6.3124911291611074E-2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6.4759996845984297E-2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3.8763475574986829E-5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4.9973727636849703E-5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6.2868420015011834E-5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1.2275607637984732E-2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1.2298503471096303E-2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1.2306626960070703E-2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1.233703327226995E-2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1.2367668974097194E-2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1.275995522464949E-2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1.3137766041369377E-2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1.3501315857347989E-2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1.3851041861540557E-2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3.3428418173188227E-6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5.1945840123539778E-6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1.3778267583374476E-6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3.3766002819211027E-6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1.2929134674461083E-5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1.6646943681042082E-5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2.3966049582993707E-5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2.3301553237683004E-5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2.358285984065572E-5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3.326819235719708E-5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4.596445691844333E-5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2.192860655210593E-4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2.5479879165728685E-4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3.7340766383561552E-7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2.1678551192164233E-7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1.5139094670612305E-4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1.5155628474228068E-4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1.44674839712305E-5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2.911053037539062E-5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0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0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0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6.3707695713872422E-6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1.196008244459497E-5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9.8233671832702068E-7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1.8256826039724343E-6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5.9975200802474121E-2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4.7983488721592346E-2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2.9989048682964221E-2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1.4050201201987942E-2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3.9038306865250214E-2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4.6993768165395772E-2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6.0713147274392692E-4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7.4208138900967925E-7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8.3099540226733865E-7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4.5431856590227318E-2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3.5044135786182554E-2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4.3272266538735005E-2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9.9009056220866034E-7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9.0727951610752204E-8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1.4334897020089482E-7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9.2848058712474285E-3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7.4794670830141807E-3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9.2270228645362773E-3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5.0270841103685412E-4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9.2845347531573872E-6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1.0403673738065121E-5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1.3653305850165416E-3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1.0950365482647014E-3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6.8447889459728728E-4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2.3308474835623987E-5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1.2098987836684917E-3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1.0158183788794091E-3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5.1201712415321312E-7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1.6547473871213298E-4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1.6541078661530827E-4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6.1768453104554396E-6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2.863233094590081E-5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1.1112228181382815E-6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1.2310823410244006E-6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3.1783911369265236E-6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1.2860917027419358E-5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5.312048791628783E-7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1.6532017042974506E-6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0.37869321701871828</v>
      </c>
      <c r="G1461" s="1">
        <f t="shared" si="1617"/>
        <v>0.38550111339986615</v>
      </c>
      <c r="H1461" s="1">
        <f t="shared" si="1617"/>
        <v>0.39301449712738012</v>
      </c>
      <c r="I1461" s="1">
        <f t="shared" si="1617"/>
        <v>0.44733025800665588</v>
      </c>
      <c r="J1461" s="1">
        <f t="shared" si="1617"/>
        <v>0.4707110270355484</v>
      </c>
      <c r="K1461" s="1">
        <f t="shared" si="1617"/>
        <v>0.47142508383533382</v>
      </c>
      <c r="L1461" s="1">
        <f t="shared" ref="L1461:O1461" si="1618">IFERROR(L1437/L1402,"-")</f>
        <v>0.49282020663329951</v>
      </c>
      <c r="M1461" s="1">
        <f t="shared" si="1618"/>
        <v>0.53062320329611601</v>
      </c>
      <c r="N1461" s="1">
        <f t="shared" si="1618"/>
        <v>0.53731611502314924</v>
      </c>
      <c r="O1461" s="1">
        <f t="shared" si="1618"/>
        <v>0.54235716283703461</v>
      </c>
      <c r="P1461" s="1">
        <f t="shared" si="1616"/>
        <v>0.54235716283703506</v>
      </c>
      <c r="Q1461" s="1">
        <f t="shared" si="1616"/>
        <v>0.54235716283703495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0.27518070496490699</v>
      </c>
      <c r="G1462" s="1">
        <f t="shared" si="1619"/>
        <v>0.27876133358408911</v>
      </c>
      <c r="H1462" s="1">
        <f t="shared" si="1619"/>
        <v>0.28129633841701801</v>
      </c>
      <c r="I1462" s="1">
        <f t="shared" si="1619"/>
        <v>0.32432979782725302</v>
      </c>
      <c r="J1462" s="1">
        <f t="shared" si="1619"/>
        <v>0.32585169647891438</v>
      </c>
      <c r="K1462" s="1">
        <f t="shared" si="1619"/>
        <v>0.34978407677180845</v>
      </c>
      <c r="L1462" s="1">
        <f t="shared" ref="L1462:O1462" si="1620">IFERROR(L1438/L1403,"-")</f>
        <v>0.36140112146845887</v>
      </c>
      <c r="M1462" s="1">
        <f t="shared" si="1620"/>
        <v>0.37956623977996251</v>
      </c>
      <c r="N1462" s="1">
        <f t="shared" si="1620"/>
        <v>0.39059287543792626</v>
      </c>
      <c r="O1462" s="1">
        <f t="shared" si="1620"/>
        <v>0.39241606511731059</v>
      </c>
      <c r="P1462" s="1">
        <f t="shared" si="1616"/>
        <v>0.39241606511731014</v>
      </c>
      <c r="Q1462" s="1">
        <f t="shared" si="1616"/>
        <v>0.39241606511730998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0.18297040713439885</v>
      </c>
      <c r="G1463" s="1">
        <f t="shared" si="1621"/>
        <v>0.18415526690773498</v>
      </c>
      <c r="H1463" s="1">
        <f t="shared" si="1621"/>
        <v>0.18648891124920078</v>
      </c>
      <c r="I1463" s="1">
        <f t="shared" si="1621"/>
        <v>0.21593092355971533</v>
      </c>
      <c r="J1463" s="1">
        <f t="shared" si="1621"/>
        <v>0.21849841456984906</v>
      </c>
      <c r="K1463" s="1">
        <f t="shared" si="1621"/>
        <v>0.23639227217835682</v>
      </c>
      <c r="L1463" s="1">
        <f t="shared" ref="L1463:O1463" si="1622">IFERROR(L1439/L1404,"-")</f>
        <v>0.24201993477032904</v>
      </c>
      <c r="M1463" s="1">
        <f t="shared" si="1622"/>
        <v>0.25849144429451248</v>
      </c>
      <c r="N1463" s="1">
        <f t="shared" si="1622"/>
        <v>0.26159259194708295</v>
      </c>
      <c r="O1463" s="1">
        <f t="shared" si="1622"/>
        <v>0.26214281836713765</v>
      </c>
      <c r="P1463" s="1">
        <f t="shared" si="1616"/>
        <v>0.26214281836713776</v>
      </c>
      <c r="Q1463" s="1">
        <f t="shared" si="1616"/>
        <v>0.26214281836713821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0.12643429100140416</v>
      </c>
      <c r="H1464" s="1">
        <f t="shared" si="1623"/>
        <v>0.12935702968898649</v>
      </c>
      <c r="I1464" s="1">
        <f t="shared" si="1623"/>
        <v>0.14346965936986034</v>
      </c>
      <c r="J1464" s="1">
        <f t="shared" si="1623"/>
        <v>0.15170644271948491</v>
      </c>
      <c r="K1464" s="1">
        <f t="shared" si="1623"/>
        <v>0.15774536929638172</v>
      </c>
      <c r="L1464" s="1">
        <f t="shared" ref="L1464:O1464" si="1624">IFERROR(L1440/L1405,"-")</f>
        <v>0.16546535369015883</v>
      </c>
      <c r="M1464" s="1">
        <f t="shared" si="1624"/>
        <v>0.17276891521307178</v>
      </c>
      <c r="N1464" s="1">
        <f t="shared" si="1624"/>
        <v>0.17547614587850299</v>
      </c>
      <c r="O1464" s="1">
        <f t="shared" si="1624"/>
        <v>0.17547614587850316</v>
      </c>
      <c r="P1464" s="1">
        <f t="shared" si="1616"/>
        <v>0.17547614587850313</v>
      </c>
      <c r="Q1464" s="1">
        <f t="shared" si="1616"/>
        <v>0.17547614587850285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0.16251369968883861</v>
      </c>
      <c r="H1469" s="1">
        <f t="shared" si="1634"/>
        <v>0.1637078933852173</v>
      </c>
      <c r="I1469" s="1">
        <f t="shared" si="1634"/>
        <v>0.17027436840951246</v>
      </c>
      <c r="J1469" s="1" t="str">
        <f t="shared" si="1634"/>
        <v>-</v>
      </c>
      <c r="K1469" s="1">
        <f t="shared" si="1634"/>
        <v>0.2046484173930031</v>
      </c>
      <c r="L1469" s="1">
        <f t="shared" ref="L1469:O1469" si="1635">IFERROR(L1445/L1416,"-")</f>
        <v>0.21477624558989458</v>
      </c>
      <c r="M1469" s="1">
        <f t="shared" si="1635"/>
        <v>0.21479064195617395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0.11649393435744154</v>
      </c>
      <c r="H1470" s="1">
        <f t="shared" si="1637"/>
        <v>0.11929991791566748</v>
      </c>
      <c r="I1470" s="1" t="str">
        <f t="shared" si="1637"/>
        <v>-</v>
      </c>
      <c r="J1470" s="1" t="str">
        <f t="shared" si="1637"/>
        <v>-</v>
      </c>
      <c r="K1470" s="1" t="str">
        <f t="shared" si="1637"/>
        <v>-</v>
      </c>
      <c r="L1470" s="1" t="str">
        <f t="shared" ref="L1470:O1470" si="1638">IFERROR(L1446/L1417,"-")</f>
        <v>-</v>
      </c>
      <c r="M1470" s="1" t="str">
        <f t="shared" si="1638"/>
        <v>-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7.8235828164578955E-2</v>
      </c>
      <c r="H1471" s="1">
        <f t="shared" si="1639"/>
        <v>7.998403784047492E-2</v>
      </c>
      <c r="I1471" s="1" t="str">
        <f t="shared" si="1639"/>
        <v>-</v>
      </c>
      <c r="J1471" s="1" t="str">
        <f t="shared" si="1639"/>
        <v>-</v>
      </c>
      <c r="K1471" s="1" t="str">
        <f t="shared" si="1639"/>
        <v>-</v>
      </c>
      <c r="L1471" s="1" t="str">
        <f t="shared" ref="L1471:O1471" si="1640">IFERROR(L1447/L1418,"-")</f>
        <v>-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5.2751439830497709E-2</v>
      </c>
      <c r="H1472" s="1">
        <f t="shared" si="1641"/>
        <v>5.3849822563632237E-2</v>
      </c>
      <c r="I1472" s="1" t="str">
        <f t="shared" si="1641"/>
        <v>-</v>
      </c>
      <c r="J1472" s="1" t="str">
        <f t="shared" si="1641"/>
        <v>-</v>
      </c>
      <c r="K1472" s="1" t="str">
        <f t="shared" si="1641"/>
        <v>-</v>
      </c>
      <c r="L1472" s="1" t="str">
        <f t="shared" ref="L1472:O1472" si="1642">IFERROR(L1448/L1419,"-")</f>
        <v>-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643">IFERROR(G1449/G1420,"-")</f>
        <v>7.9797266512003144</v>
      </c>
      <c r="H1473" s="1">
        <f t="shared" si="1643"/>
        <v>5.0239422367072919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0.12391916748597502</v>
      </c>
      <c r="G1474" s="1">
        <f t="shared" si="1645"/>
        <v>0.126680323433803</v>
      </c>
      <c r="H1474" s="1">
        <f t="shared" si="1645"/>
        <v>0.12808089846007878</v>
      </c>
      <c r="I1474" s="1">
        <f t="shared" si="1645"/>
        <v>0.12806572694848589</v>
      </c>
      <c r="J1474" s="1" t="str">
        <f t="shared" si="1645"/>
        <v>-</v>
      </c>
      <c r="K1474" s="1" t="str">
        <f t="shared" si="1645"/>
        <v>-</v>
      </c>
      <c r="L1474" s="1">
        <f t="shared" ref="L1474:O1474" si="1646">IFERROR(L1450/L1421,"-")</f>
        <v>0.17071152040619436</v>
      </c>
      <c r="M1474" s="1">
        <f t="shared" si="1646"/>
        <v>0.17071152040619411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8.7465847585616513E-2</v>
      </c>
      <c r="G1475" s="1">
        <f t="shared" si="1647"/>
        <v>8.7809825523440077E-2</v>
      </c>
      <c r="H1475" s="1">
        <f t="shared" si="1647"/>
        <v>8.7754467349794113E-2</v>
      </c>
      <c r="I1475" s="1">
        <f t="shared" si="1647"/>
        <v>9.0640869058006737E-2</v>
      </c>
      <c r="J1475" s="1" t="str">
        <f t="shared" si="1647"/>
        <v>-</v>
      </c>
      <c r="K1475" s="1" t="str">
        <f t="shared" si="1647"/>
        <v>-</v>
      </c>
      <c r="L1475" s="1">
        <f t="shared" ref="L1475:O1475" si="1648">IFERROR(L1451/L1422,"-")</f>
        <v>0.11870610377836549</v>
      </c>
      <c r="M1475" s="1">
        <f t="shared" si="1648"/>
        <v>0.11870610377836532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5.7949527986548587E-2</v>
      </c>
      <c r="G1476" s="1">
        <f t="shared" si="1649"/>
        <v>5.817548090819083E-2</v>
      </c>
      <c r="H1476" s="1">
        <f t="shared" si="1649"/>
        <v>5.8142903456698154E-2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3.8646481387947483E-2</v>
      </c>
      <c r="G1477" s="1">
        <f t="shared" si="1651"/>
        <v>3.8952766442343724E-2</v>
      </c>
      <c r="H1477" s="1">
        <f t="shared" si="1651"/>
        <v>3.9275363702409194E-2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9.9502495941956699</v>
      </c>
      <c r="G1478" s="1">
        <f t="shared" ref="G1478:K1478" si="1653">IFERROR(G1454/G1430,"-")</f>
        <v>7.9767976048237363</v>
      </c>
      <c r="H1478" s="1">
        <f t="shared" si="1653"/>
        <v>5.0166196207658711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0.12023751974847219</v>
      </c>
      <c r="H1479" s="1">
        <f t="shared" si="1656"/>
        <v>0.12663891972517818</v>
      </c>
      <c r="I1479" s="1">
        <f t="shared" si="1656"/>
        <v>0.1272815566995264</v>
      </c>
      <c r="J1479" s="1" t="str">
        <f t="shared" si="1656"/>
        <v>-</v>
      </c>
      <c r="K1479" s="1">
        <f t="shared" si="1656"/>
        <v>0.1529098845294049</v>
      </c>
      <c r="L1479" s="1">
        <f t="shared" ref="L1479:O1479" si="1657">IFERROR(L1455/L1431,"-")</f>
        <v>0.16047130304257776</v>
      </c>
      <c r="M1479" s="1">
        <f t="shared" si="1657"/>
        <v>0.16049525829203717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8.4998076233608805E-2</v>
      </c>
      <c r="H1480" s="1">
        <f t="shared" si="1658"/>
        <v>8.8264960563680467E-2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>
        <f t="shared" ref="L1480:O1480" si="1659">IFERROR(L1456/L1432,"-")</f>
        <v>0.11195928139851116</v>
      </c>
      <c r="M1480" s="1">
        <f t="shared" si="1659"/>
        <v>0.11195928139851122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5.6422133461237173E-2</v>
      </c>
      <c r="H1481" s="1">
        <f t="shared" si="1660"/>
        <v>5.8458307157678011E-2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3.7689157759834363E-2</v>
      </c>
      <c r="H1482" s="1">
        <f t="shared" si="1662"/>
        <v>3.8825151947781272E-2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2.4118195956808974</v>
      </c>
      <c r="G1497" s="3">
        <f t="shared" ref="G1497:K1497" si="1687">SUM(G1498,G1503,G1508)</f>
        <v>1.6974895161593255</v>
      </c>
      <c r="H1497" s="3">
        <f t="shared" si="1687"/>
        <v>1.6754530345876915</v>
      </c>
      <c r="I1497" s="3">
        <f t="shared" si="1687"/>
        <v>1.5011193245678689</v>
      </c>
      <c r="J1497" s="3">
        <f t="shared" si="1687"/>
        <v>1.1727302169302034</v>
      </c>
      <c r="K1497" s="3">
        <f t="shared" si="1687"/>
        <v>1.0709946930690795</v>
      </c>
      <c r="L1497" s="3">
        <f t="shared" ref="L1497:O1497" si="1688">SUM(L1498,L1503,L1508)</f>
        <v>0.93641186217506744</v>
      </c>
      <c r="M1497" s="3">
        <f t="shared" si="1688"/>
        <v>0.47922178055206377</v>
      </c>
      <c r="N1497" s="3">
        <f t="shared" si="1688"/>
        <v>0.28022650956768025</v>
      </c>
      <c r="O1497" s="3">
        <f t="shared" si="1688"/>
        <v>0.15944718598410301</v>
      </c>
      <c r="P1497" s="3">
        <f>SUM(P1498,P1503,P1508)</f>
        <v>0.1569591678745009</v>
      </c>
      <c r="Q1497" s="3">
        <f>SUM(Q1498,Q1503,Q1508)</f>
        <v>0.15664691921040813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2.025395364839846E-3</v>
      </c>
      <c r="G1498" s="1">
        <f t="shared" ref="G1498:K1498" si="1690">SUM(G1499:G1502)</f>
        <v>2.7704053569058444E-3</v>
      </c>
      <c r="H1498" s="1">
        <f t="shared" si="1690"/>
        <v>2.8217383438013909E-3</v>
      </c>
      <c r="I1498" s="1">
        <f t="shared" si="1690"/>
        <v>2.1097453473804912E-3</v>
      </c>
      <c r="J1498" s="1">
        <f t="shared" si="1690"/>
        <v>6.7957005048450666E-4</v>
      </c>
      <c r="K1498" s="1">
        <f t="shared" si="1690"/>
        <v>8.3550517927749634E-4</v>
      </c>
      <c r="L1498" s="1">
        <f t="shared" ref="L1498:O1498" si="1691">SUM(L1499:L1502)</f>
        <v>1.8662565463511264E-3</v>
      </c>
      <c r="M1498" s="1">
        <f t="shared" si="1691"/>
        <v>9.2276693590319619E-2</v>
      </c>
      <c r="N1498" s="1">
        <f t="shared" si="1691"/>
        <v>0.13134113046549215</v>
      </c>
      <c r="O1498" s="1">
        <f t="shared" si="1691"/>
        <v>0.15362230564529911</v>
      </c>
      <c r="P1498" s="1">
        <f>SUM(P1499:P1502)</f>
        <v>0.15074206862772199</v>
      </c>
      <c r="Q1498" s="1">
        <f>SUM(Q1499:Q1502)</f>
        <v>0.14764601445221007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1.5552079969622502E-3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2.1102078622892251E-3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2.1240366833528861E-3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1.4426878305482771E-3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2.1786247060019709E-4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3.5079707449640673E-4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1.3347528807087612E-3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9.1616378509531263E-2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0.13056648034441387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0.15265955985901622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0.14972036598579044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0.14629427368880443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3.572623350616173E-4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4.5303663320053484E-4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4.552635860987499E-4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3.9307108517600236E-4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1.1382032192832785E-4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1.2092939511327949E-4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1.7672573338193737E-4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2.3621671565576217E-4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2.7551559028314451E-4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3.6574950114027458E-4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3.4658309191511796E-4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5.0736113455132625E-4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8.3423419814278573E-5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1.4526432680877108E-4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1.6243036432825236E-4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1.7694119646580352E-4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2.2146682268382051E-4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2.0152876999029914E-4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1.7811798319399325E-4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2.3268265177464427E-4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2.734626414852759E-4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3.2792699688479659E-4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3.7649444179516003E-4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4.6865259508778803E-4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2.9501613001700111E-5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6.1896534607313461E-5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8.0007710021502484E-5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9.7045235190408222E-5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1.264204352721612E-4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1.6224993967751093E-4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1.7665994906643451E-4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1.9141571335794721E-4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2.2567188930987164E-4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2.6906928825781858E-4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2.9862510822127293E-4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3.757270337665216E-4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7.1081427388595102E-5</v>
      </c>
      <c r="J1503" s="1">
        <f t="shared" si="1695"/>
        <v>1.9401725854951778E-4</v>
      </c>
      <c r="K1503" s="1">
        <f t="shared" si="1695"/>
        <v>3.3642943835860372E-4</v>
      </c>
      <c r="L1503" s="1">
        <f t="shared" ref="L1503:O1503" si="1696">SUM(L1504:L1507)</f>
        <v>5.2702085572642462E-4</v>
      </c>
      <c r="M1503" s="1">
        <f t="shared" si="1696"/>
        <v>7.7897920066712653E-4</v>
      </c>
      <c r="N1503" s="1">
        <f t="shared" si="1696"/>
        <v>9.3581054379109378E-4</v>
      </c>
      <c r="O1503" s="1">
        <f t="shared" si="1696"/>
        <v>1.1089939433847271E-3</v>
      </c>
      <c r="P1503" s="1">
        <f>SUM(P1504:P1507)</f>
        <v>1.0972728969949274E-3</v>
      </c>
      <c r="Q1503" s="1">
        <f>SUM(Q1504:Q1507)</f>
        <v>1.5102035291369516E-3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2.1399757926694733E-5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6.1501460532671507E-5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1.0850425410361687E-4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1.9679122551480893E-4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3.1594476501401055E-4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4.0258828984581743E-4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4.570930329332257E-4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4.0655725696612572E-4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5.9471917370284091E-4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1.9127017431182791E-5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4.9601699470659536E-5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8.4814552257033823E-5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1.2331539842147152E-4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1.7007518286322288E-4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1.8698943764760938E-4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2.3975848132533253E-4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2.2315304451211646E-4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3.2944275424316521E-4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1.7913327291099702E-5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5.1490592631284253E-5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8.6714166626744761E-5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1.2213226950222406E-4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1.6591972244078631E-4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1.9380329764503185E-4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2.2790027864982843E-4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2.5985510741034968E-4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3.2071396537479001E-4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1.2641324739617871E-5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3.1423505914902481E-5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5.6396465371208258E-5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8.4781962287920043E-5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1.2703953034910674E-4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1.524295186526351E-4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1.8424215047634047E-4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2.077074881063355E-4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2.6532763581615547E-4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2.4097942003160577</v>
      </c>
      <c r="G1508" s="1">
        <f t="shared" ref="G1508:K1508" si="1700">SUM(G1513:G1517)</f>
        <v>1.6947191108024198</v>
      </c>
      <c r="H1508" s="1">
        <f t="shared" si="1700"/>
        <v>1.6726312962438901</v>
      </c>
      <c r="I1508" s="1">
        <f t="shared" si="1700"/>
        <v>1.4989384977930997</v>
      </c>
      <c r="J1508" s="1">
        <f t="shared" si="1700"/>
        <v>1.1718566296211694</v>
      </c>
      <c r="K1508" s="1">
        <f t="shared" si="1700"/>
        <v>1.0698227584514433</v>
      </c>
      <c r="L1508" s="1">
        <f t="shared" ref="L1508:O1508" si="1701">SUM(L1513:L1517)</f>
        <v>0.93401858477298993</v>
      </c>
      <c r="M1508" s="1">
        <f t="shared" si="1701"/>
        <v>0.38616610776107702</v>
      </c>
      <c r="N1508" s="1">
        <f t="shared" si="1701"/>
        <v>0.147949568558397</v>
      </c>
      <c r="O1508" s="1">
        <f t="shared" si="1701"/>
        <v>4.7158863954191617E-3</v>
      </c>
      <c r="P1508" s="1">
        <f>SUM(P1513:P1517)</f>
        <v>5.1198263497839822E-3</v>
      </c>
      <c r="Q1508" s="1">
        <f>SUM(Q1513:Q1517)</f>
        <v>7.4907012290611075E-3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2.2778807782117676</v>
      </c>
      <c r="G1509" s="1">
        <f t="shared" ref="G1509:K1509" si="1702">IF(G1508-G1510&lt;0,0,G1508-G1510)</f>
        <v>1.6019495841027298</v>
      </c>
      <c r="H1509" s="1">
        <f t="shared" si="1702"/>
        <v>1.5810707177042536</v>
      </c>
      <c r="I1509" s="1">
        <f t="shared" si="1702"/>
        <v>1.4168488259391341</v>
      </c>
      <c r="J1509" s="1">
        <f t="shared" si="1702"/>
        <v>1.1042898147839004</v>
      </c>
      <c r="K1509" s="1">
        <f t="shared" si="1702"/>
        <v>0.96597727534461997</v>
      </c>
      <c r="L1509" s="1">
        <f t="shared" ref="L1509:O1509" si="1703">IF(L1508-L1510&lt;0,0,L1508-L1510)</f>
        <v>0.63804400153542362</v>
      </c>
      <c r="M1509" s="1">
        <f t="shared" si="1703"/>
        <v>0</v>
      </c>
      <c r="N1509" s="1">
        <f t="shared" si="1703"/>
        <v>1.5571813474494017E-2</v>
      </c>
      <c r="O1509" s="1">
        <f t="shared" si="1703"/>
        <v>5.0107545410988177E-4</v>
      </c>
      <c r="P1509" s="1">
        <f>IF(P1508-P1510&lt;0,0,P1508-P1510)</f>
        <v>3.5959349116624489E-4</v>
      </c>
      <c r="Q1509" s="1">
        <f>IF(Q1508-Q1510&lt;0,0,Q1508-Q1510)</f>
        <v>5.2580488075780907E-4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0.13191342210428997</v>
      </c>
      <c r="G1510" s="1">
        <f t="shared" ref="G1510" si="1706">SUM(G1511:G1512)</f>
        <v>9.2769526699690005E-2</v>
      </c>
      <c r="H1510" s="1">
        <f t="shared" ref="H1510" si="1707">SUM(H1511:H1512)</f>
        <v>9.1560578539636533E-2</v>
      </c>
      <c r="I1510" s="1">
        <f t="shared" ref="I1510" si="1708">SUM(I1511:I1512)</f>
        <v>8.2089671853965568E-2</v>
      </c>
      <c r="J1510" s="1">
        <f t="shared" ref="J1510" si="1709">SUM(J1511:J1512)</f>
        <v>6.756681483726909E-2</v>
      </c>
      <c r="K1510" s="1">
        <f t="shared" ref="K1510" si="1710">SUM(K1511:K1512)</f>
        <v>0.10384548310682332</v>
      </c>
      <c r="L1510" s="1">
        <f t="shared" ref="L1510:O1510" si="1711">SUM(L1511:L1512)</f>
        <v>0.29597458323756637</v>
      </c>
      <c r="M1510" s="1">
        <f t="shared" si="1711"/>
        <v>0.38703074563134426</v>
      </c>
      <c r="N1510" s="1">
        <f t="shared" si="1711"/>
        <v>0.13237775508390298</v>
      </c>
      <c r="O1510" s="1">
        <f t="shared" si="1711"/>
        <v>4.2148109413092799E-3</v>
      </c>
      <c r="P1510" s="1">
        <f>SUM(P1511:P1512)</f>
        <v>4.7602328586177373E-3</v>
      </c>
      <c r="Q1510" s="1">
        <f>SUM(Q1511:Q1512)</f>
        <v>6.9648963483032985E-3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0.13191342210428997</v>
      </c>
      <c r="G1511" s="1">
        <f>[1]Transport!C$25/SUM([1]Transport!C$21,[1]Transport!C$25)*G1508*(G$35+G$600)/(G$35+G$600+G$39)</f>
        <v>9.2769526699690005E-2</v>
      </c>
      <c r="H1511" s="1">
        <f>[1]Transport!D$25/SUM([1]Transport!D$21,[1]Transport!D$25)*H1508*(H$35+H$600)/(H$35+H$600+H$39)</f>
        <v>9.1560578539636533E-2</v>
      </c>
      <c r="I1511" s="1">
        <f>[1]Transport!E$25/SUM([1]Transport!E$21,[1]Transport!E$25)*I1508*(I$35+I$600)/(I$35+I$600+I$39)</f>
        <v>8.2089671853965568E-2</v>
      </c>
      <c r="J1511" s="1">
        <f>[1]Transport!F$25/SUM([1]Transport!F$21,[1]Transport!F$25)*J1508*(J$35+J$600)/(J$35+J$600+J$39)</f>
        <v>6.756681483726909E-2</v>
      </c>
      <c r="K1511" s="1">
        <f>[1]Transport!G$25/SUM([1]Transport!G$21,[1]Transport!G$25)*K1508*(K$35+K$600)/(K$35+K$600+K$39)</f>
        <v>5.859363968126749E-2</v>
      </c>
      <c r="L1511" s="1">
        <f>[1]Transport!H$25/SUM([1]Transport!H$21,[1]Transport!H$25)*L1508*(L$35+L$600)/(L$35+L$600+L$39)</f>
        <v>0.24915827537645527</v>
      </c>
      <c r="M1511" s="1">
        <f>[1]Transport!I$25/SUM([1]Transport!I$21,[1]Transport!I$25)*M1508*(M$35+M$600)/(M$35+M$600+M$39)</f>
        <v>0.32819625267120628</v>
      </c>
      <c r="N1511" s="1">
        <f>[1]Transport!J$25/SUM([1]Transport!J$21,[1]Transport!J$25)*N1508*(N$35+N$600)/(N$35+N$600+N$39)</f>
        <v>0.12574268157619006</v>
      </c>
      <c r="O1511" s="1">
        <f>[1]Transport!K$25/SUM([1]Transport!K$21,[1]Transport!K$25)*O1508*(O$35+O$600)/(O$35+O$600+O$39)</f>
        <v>4.0078757985052499E-3</v>
      </c>
      <c r="P1511" s="1">
        <f>[1]Transport!L$25/SUM([1]Transport!L$21,[1]Transport!L$25)*P1508*(P$35+P$600)/(P$35+P$600+P$39)</f>
        <v>4.3511807259939564E-3</v>
      </c>
      <c r="Q1511" s="1">
        <f>[1]Transport!M$25/SUM([1]Transport!M$21,[1]Transport!M$25)*Q1508*(Q$35+Q$600)/(Q$35+Q$600+Q$39)</f>
        <v>6.3647415657329511E-3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4.5251843425555827E-2</v>
      </c>
      <c r="L1512" s="1">
        <f>(L$39+L$719)/([1]Transport!H$21+[1]Transport!H$25)*L1508</f>
        <v>4.6816307861111121E-2</v>
      </c>
      <c r="M1512" s="1">
        <f>(M$39+M$719)/([1]Transport!I$21+[1]Transport!I$25)*M1508</f>
        <v>5.8834492960137999E-2</v>
      </c>
      <c r="N1512" s="1">
        <f>(N$39+N$719)/([1]Transport!J$21+[1]Transport!J$25)*N1508</f>
        <v>6.6350735077129273E-3</v>
      </c>
      <c r="O1512" s="1">
        <f>(O$39+O$719)/([1]Transport!K$21+[1]Transport!K$25)*O1508</f>
        <v>2.0693514280403029E-4</v>
      </c>
      <c r="P1512" s="1">
        <f>(P$39+P$719)/([1]Transport!L$21+[1]Transport!L$25)*P1508</f>
        <v>4.0905213262378075E-4</v>
      </c>
      <c r="Q1512" s="1">
        <f>(Q$39+Q$719)/([1]Transport!M$21+[1]Transport!M$25)*Q1508</f>
        <v>6.001547825703476E-4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1.9872149737370131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0.7136133300367451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0.69258801420944138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0.45309664033838321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4.4261136129649395E-2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0.49575469014141527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0.50140284705748672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0.62141623549676184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0.84738822574049799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0.8937880579316404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0.90617085338037417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0.38492333604244233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0.14669849549113947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3.240456046972717E-3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3.5889891103784294E-3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5.4055238028616823E-3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0.11228351317840828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0.16294289561988007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0.1543635522637507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0.10159551553112126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9.9016126088218408E-3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3.9286927795382088E-4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4.4402182884044345E-4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4.598549088644204E-4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4.3758614257220004E-4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5.5581987780992527E-4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5.3861297950994836E-4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8.1427497127506811E-4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0.16096779571058611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0.19669509735992796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0.1977247714545752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0.19691592610837708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0.18837378439726685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5.4334249985783296E-2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4.1032299822178666E-4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4.4729116299975567E-4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4.6607207207808199E-4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5.1875944796188486E-4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5.6926182206157229E-4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7.3068528322659334E-4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0.10506678156040083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0.12571309764445121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0.12655211125863605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0.1259141803184565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0.12619300687458262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0.12130758125606569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2.6993386565553661E-2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3.3562564677055751E-4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3.4741485260725497E-4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4.008510226746345E-4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4.2296243783403301E-4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5.4021717169776393E-4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1.949115255815741</v>
      </c>
      <c r="G1518" s="3">
        <f t="shared" ref="G1518:K1518" si="1714">SUM(G1519:G1531)</f>
        <v>1.9513522648280228</v>
      </c>
      <c r="H1518" s="3">
        <f t="shared" si="1714"/>
        <v>1.954699723668166</v>
      </c>
      <c r="I1518" s="3">
        <f t="shared" si="1714"/>
        <v>1.960275417739282</v>
      </c>
      <c r="J1518" s="3">
        <f t="shared" si="1714"/>
        <v>1.9635076873929131</v>
      </c>
      <c r="K1518" s="3">
        <f t="shared" si="1714"/>
        <v>1.9678229641690896</v>
      </c>
      <c r="L1518" s="3">
        <f t="shared" ref="L1518:O1518" si="1715">SUM(L1519:L1531)</f>
        <v>1.9436249706768056</v>
      </c>
      <c r="M1518" s="3">
        <f t="shared" si="1715"/>
        <v>1.9194541092080102</v>
      </c>
      <c r="N1518" s="3">
        <f t="shared" si="1715"/>
        <v>1.8779035526562768</v>
      </c>
      <c r="O1518" s="3">
        <f t="shared" si="1715"/>
        <v>1.8359901020217786</v>
      </c>
      <c r="P1518" s="3">
        <f>SUM(P1519:P1531)</f>
        <v>1.8017979697063502</v>
      </c>
      <c r="Q1518" s="3">
        <f>SUM(Q1519:Q1531)</f>
        <v>1.7687863155515657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1.7261140047434412E-2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2.3437617473067954E-2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2.35938867680285E-2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1.6039416945328056E-2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2.5015556111327034E-3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4.061182535638818E-3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1.5678826922223915E-2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1.0913645521025774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1.5554944277783396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1.8187650051969522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1.7837478535357711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1.7429298610033193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2.245223848654138E-3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2.8487276433603404E-3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2.864058058532893E-3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2.4765669317202564E-3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7.344913186485755E-4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7.9156350358754093E-4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1.167989689498421E-3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1.5812479034664818E-3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1.8548600449175361E-3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2.4675835930315845E-3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2.3382745528445774E-3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3.4229876116237965E-3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3.4121373941103445E-4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5.9512067873498844E-4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6.6666574782441599E-4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7.2844544810347987E-4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9.1915677397483189E-4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8.4966024552426793E-4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7.6947445624515128E-4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1.0162155374305885E-3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1.2034316055682971E-3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1.4524294490572782E-3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1.6712557762208497E-3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2.0803450718868619E-3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1.1107515078499018E-4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2.3371153593600399E-4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3.0313534229117745E-4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3.6976420572299503E-4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4.8593579274948585E-4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6.2956490234163088E-4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6.9803014115820295E-4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7.7301106511268195E-4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9.1879887767442627E-4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1.1028745299016735E-3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1.2292117815628297E-3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1.5494072609406402E-3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9.9276001092071654E-5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2.8832961159131149E-4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5.1581997874631494E-4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9.4914027263857525E-4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1.5490417666704256E-3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1.9842865194802575E-3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2.2569459052845693E-3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2.0074200879527881E-3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2.9364897453576593E-3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5.1659909878717076E-5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1.352111929691438E-4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2.3374177010142169E-4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3.4421735883775174E-4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4.8135927643376558E-4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5.3375063252992421E-4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6.8640748405919408E-4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6.3886757622503903E-4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9.431656841984243E-4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3.1539073455144362E-5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9.1621823853279267E-5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1.5559743987219812E-4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2.2154981563356988E-4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3.0507580846138066E-4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3.5972934961221823E-4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4.2618224741915238E-4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4.8728684932832552E-4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6.0141091426110121E-4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1.974626979505641E-5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4.9629358568596509E-5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9.0019051448145338E-5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1.3689351561822245E-4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2.0781810664588447E-4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2.5198567769222702E-4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3.0699775469010993E-4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3.4782580866383621E-4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4.4521595436247712E-4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1.5324708445666109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0.56178376618054526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0.56193001574548795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0.38582593875549237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8.4445097217938497E-2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0.95386053194759413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0.96489237041822984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1.2134488468895648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1.7243873876803124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1.8382242421686119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1.9045024868136478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0.82099998417700204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0.31411198546499208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7.0910203577984696E-3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7.8537077734431443E-3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1.1828791619150491E-2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0.12382210213053678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0.17993722535650811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0.17047231947084315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0.11222456417792277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1.0987854491381817E-2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4.6479105510965609E-4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5.3573634621164158E-4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5.664330351216394E-4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5.4730124154344056E-4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6.9898680202751771E-4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6.7734778677152436E-4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1.0240142191122719E-3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0.11741425317267132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0.14362143354037979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0.14437483670347862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0.14378713917188213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0.1375625617732664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3.9740563520812171E-2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3.2355587329906907E-4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3.6015992901202094E-4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3.8077297258690975E-4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4.2938831200582585E-4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4.7325457001848634E-4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6.0745361120464493E-4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7.1004305941698931E-2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8.5034130471896216E-2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8.5602435413449515E-2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8.5172513959324139E-2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8.5363951964464613E-2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8.2066217997295576E-2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1.8297069471793222E-2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2.4921050007629329E-4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2.6222249133991645E-4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3.0628038955075816E-4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3.256636075477748E-4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4.1717285614825607E-4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11.09892701243189</v>
      </c>
      <c r="G1533" s="1">
        <f t="shared" si="1719"/>
        <v>11.106781418036245</v>
      </c>
      <c r="H1533" s="1">
        <f t="shared" si="1719"/>
        <v>11.108041095968504</v>
      </c>
      <c r="I1533" s="1">
        <f t="shared" si="1719"/>
        <v>11.117732197985241</v>
      </c>
      <c r="J1533" s="1">
        <f t="shared" si="1719"/>
        <v>11.482269544823753</v>
      </c>
      <c r="K1533" s="1">
        <f t="shared" si="1719"/>
        <v>11.577013695079767</v>
      </c>
      <c r="L1533" s="1">
        <f t="shared" ref="L1533:O1533" si="1720">IFERROR(L1519/L1499,"-")</f>
        <v>11.74661403532493</v>
      </c>
      <c r="M1533" s="1">
        <f t="shared" si="1720"/>
        <v>11.912330195294043</v>
      </c>
      <c r="N1533" s="1">
        <f t="shared" si="1720"/>
        <v>11.913428497690905</v>
      </c>
      <c r="O1533" s="1">
        <f t="shared" si="1720"/>
        <v>11.9138624982059</v>
      </c>
      <c r="P1533" s="1">
        <f t="shared" ref="P1533:Q1536" si="1721">IFERROR(P1519/P1499,"-")</f>
        <v>11.913862498205901</v>
      </c>
      <c r="Q1533" s="1">
        <f t="shared" si="1721"/>
        <v>11.913862498205914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6.2845243629359997</v>
      </c>
      <c r="G1534" s="1">
        <f t="shared" si="1719"/>
        <v>6.2880734902940238</v>
      </c>
      <c r="H1534" s="1">
        <f t="shared" si="1719"/>
        <v>6.2909886623606628</v>
      </c>
      <c r="I1534" s="1">
        <f t="shared" si="1719"/>
        <v>6.3005573931019203</v>
      </c>
      <c r="J1534" s="1">
        <f t="shared" si="1719"/>
        <v>6.4530771500636019</v>
      </c>
      <c r="K1534" s="1">
        <f t="shared" si="1719"/>
        <v>6.5456666085698281</v>
      </c>
      <c r="L1534" s="1">
        <f t="shared" ref="L1534:O1534" si="1722">IFERROR(L1520/L1500,"-")</f>
        <v>6.6090527233754734</v>
      </c>
      <c r="M1534" s="1">
        <f t="shared" si="1722"/>
        <v>6.6940559184254731</v>
      </c>
      <c r="N1534" s="1">
        <f t="shared" si="1722"/>
        <v>6.7323233614886027</v>
      </c>
      <c r="O1534" s="1">
        <f t="shared" si="1722"/>
        <v>6.7466492376299954</v>
      </c>
      <c r="P1534" s="1">
        <f t="shared" si="1721"/>
        <v>6.7466492376299962</v>
      </c>
      <c r="Q1534" s="1">
        <f t="shared" si="1721"/>
        <v>6.7466492376299989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4.0901432735634868</v>
      </c>
      <c r="G1535" s="1">
        <f t="shared" si="1719"/>
        <v>4.0968122856371849</v>
      </c>
      <c r="H1535" s="1">
        <f t="shared" si="1719"/>
        <v>4.1043172597776376</v>
      </c>
      <c r="I1535" s="1">
        <f t="shared" si="1719"/>
        <v>4.1168787295064018</v>
      </c>
      <c r="J1535" s="1">
        <f t="shared" si="1719"/>
        <v>4.1503136354065813</v>
      </c>
      <c r="K1535" s="1">
        <f t="shared" si="1719"/>
        <v>4.2160741891352158</v>
      </c>
      <c r="L1535" s="1">
        <f t="shared" ref="L1535:O1535" si="1723">IFERROR(L1521/L1501,"-")</f>
        <v>4.3200267735296283</v>
      </c>
      <c r="M1535" s="1">
        <f t="shared" si="1723"/>
        <v>4.3673884996583441</v>
      </c>
      <c r="N1535" s="1">
        <f t="shared" si="1723"/>
        <v>4.40071667205443</v>
      </c>
      <c r="O1535" s="1">
        <f t="shared" si="1723"/>
        <v>4.4291243565028235</v>
      </c>
      <c r="P1535" s="1">
        <f t="shared" si="1721"/>
        <v>4.4389918965394255</v>
      </c>
      <c r="Q1535" s="1">
        <f t="shared" si="1721"/>
        <v>4.4389918965394219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3.7650534829600391</v>
      </c>
      <c r="G1536" s="1">
        <f t="shared" si="1719"/>
        <v>3.7758420147222509</v>
      </c>
      <c r="H1536" s="1">
        <f t="shared" si="1719"/>
        <v>3.7888266294549395</v>
      </c>
      <c r="I1536" s="1">
        <f t="shared" si="1719"/>
        <v>3.8102252521465565</v>
      </c>
      <c r="J1536" s="1">
        <f t="shared" si="1719"/>
        <v>3.8438073061791842</v>
      </c>
      <c r="K1536" s="1">
        <f t="shared" si="1719"/>
        <v>3.8802165572015515</v>
      </c>
      <c r="L1536" s="1">
        <f t="shared" ref="L1536:O1536" si="1724">IFERROR(L1522/L1502,"-")</f>
        <v>3.9512642500293187</v>
      </c>
      <c r="M1536" s="1">
        <f t="shared" si="1724"/>
        <v>4.0383887589581109</v>
      </c>
      <c r="N1536" s="1">
        <f t="shared" si="1724"/>
        <v>4.0713926775913913</v>
      </c>
      <c r="O1536" s="1">
        <f t="shared" si="1724"/>
        <v>4.0988495455672886</v>
      </c>
      <c r="P1536" s="1">
        <f t="shared" si="1721"/>
        <v>4.1162372075291733</v>
      </c>
      <c r="Q1536" s="1">
        <f t="shared" si="1721"/>
        <v>4.1237577328637167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4.6391179485367751</v>
      </c>
      <c r="J1537" s="1">
        <f t="shared" si="1725"/>
        <v>4.6881750302196767</v>
      </c>
      <c r="K1537" s="1">
        <f t="shared" si="1725"/>
        <v>4.7539147935502069</v>
      </c>
      <c r="L1537" s="1">
        <f t="shared" ref="L1537:O1537" si="1726">IFERROR(L1523/L1504,"-")</f>
        <v>4.8230822799929696</v>
      </c>
      <c r="M1537" s="1">
        <f t="shared" si="1726"/>
        <v>4.9028879038452606</v>
      </c>
      <c r="N1537" s="1">
        <f t="shared" si="1726"/>
        <v>4.9288232408354355</v>
      </c>
      <c r="O1537" s="1">
        <f t="shared" si="1726"/>
        <v>4.9376073198960233</v>
      </c>
      <c r="P1537" s="1">
        <f t="shared" ref="P1537:Q1540" si="1727">IFERROR(P1523/P1504,"-")</f>
        <v>4.9376073198960162</v>
      </c>
      <c r="Q1537" s="1">
        <f t="shared" si="1727"/>
        <v>4.9376073198960189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2.700886850999356</v>
      </c>
      <c r="J1538" s="1">
        <f t="shared" si="1725"/>
        <v>2.725938716053955</v>
      </c>
      <c r="K1538" s="1">
        <f t="shared" si="1725"/>
        <v>2.7559158644504556</v>
      </c>
      <c r="L1538" s="1">
        <f t="shared" ref="L1538:O1538" si="1728">IFERROR(L1524/L1505,"-")</f>
        <v>2.7913574723350774</v>
      </c>
      <c r="M1538" s="1">
        <f t="shared" si="1728"/>
        <v>2.8302734610074314</v>
      </c>
      <c r="N1538" s="1">
        <f t="shared" si="1728"/>
        <v>2.8544426853446292</v>
      </c>
      <c r="O1538" s="1">
        <f t="shared" si="1728"/>
        <v>2.8629122117594483</v>
      </c>
      <c r="P1538" s="1">
        <f t="shared" si="1727"/>
        <v>2.8629122117594532</v>
      </c>
      <c r="Q1538" s="1">
        <f t="shared" si="1727"/>
        <v>2.8629122117594479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1.7606485351727292</v>
      </c>
      <c r="J1539" s="1">
        <f t="shared" si="1725"/>
        <v>1.7793895772256541</v>
      </c>
      <c r="K1539" s="1">
        <f t="shared" si="1725"/>
        <v>1.7943716225972248</v>
      </c>
      <c r="L1539" s="1">
        <f t="shared" ref="L1539:O1539" si="1729">IFERROR(L1525/L1506,"-")</f>
        <v>1.8140153829658869</v>
      </c>
      <c r="M1539" s="1">
        <f t="shared" si="1729"/>
        <v>1.8386952676482242</v>
      </c>
      <c r="N1539" s="1">
        <f t="shared" si="1729"/>
        <v>1.8561570106567271</v>
      </c>
      <c r="O1539" s="1">
        <f t="shared" si="1729"/>
        <v>1.8700382901856238</v>
      </c>
      <c r="P1539" s="1">
        <f t="shared" si="1727"/>
        <v>1.8752252137143006</v>
      </c>
      <c r="Q1539" s="1">
        <f t="shared" si="1727"/>
        <v>1.8752252137143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1.5620411785777217</v>
      </c>
      <c r="J1540" s="1">
        <f t="shared" si="1725"/>
        <v>1.5793705101842239</v>
      </c>
      <c r="K1540" s="1">
        <f t="shared" si="1725"/>
        <v>1.5961825063969739</v>
      </c>
      <c r="L1540" s="1">
        <f t="shared" ref="L1540:O1540" si="1730">IFERROR(L1526/L1507,"-")</f>
        <v>1.6146537768650751</v>
      </c>
      <c r="M1540" s="1">
        <f t="shared" si="1730"/>
        <v>1.6358538643428298</v>
      </c>
      <c r="N1540" s="1">
        <f t="shared" si="1730"/>
        <v>1.6531291308901006</v>
      </c>
      <c r="O1540" s="1">
        <f t="shared" si="1730"/>
        <v>1.6662731839397042</v>
      </c>
      <c r="P1540" s="1">
        <f t="shared" si="1727"/>
        <v>1.6745944589429891</v>
      </c>
      <c r="Q1540" s="1">
        <f t="shared" si="1727"/>
        <v>1.6779856082197393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0.77116510534577787</v>
      </c>
      <c r="G1541" s="1">
        <f t="shared" si="1731"/>
        <v>0.78723832996732013</v>
      </c>
      <c r="H1541" s="1">
        <f t="shared" si="1731"/>
        <v>0.81134816689963407</v>
      </c>
      <c r="I1541" s="1">
        <f t="shared" si="1731"/>
        <v>0.8515312284534895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1.9078836334110931</v>
      </c>
      <c r="G1542" s="1">
        <f t="shared" si="1731"/>
        <v>1.9240575044796915</v>
      </c>
      <c r="H1542" s="1">
        <f t="shared" si="1731"/>
        <v>1.9243855037536379</v>
      </c>
      <c r="I1542" s="1">
        <f t="shared" si="1731"/>
        <v>1.9527150685394155</v>
      </c>
      <c r="J1542" s="1">
        <f t="shared" si="1731"/>
        <v>2.0349437663869363</v>
      </c>
      <c r="K1542" s="1">
        <f t="shared" si="1731"/>
        <v>2.0566668192261806</v>
      </c>
      <c r="L1542" s="1">
        <f t="shared" ref="L1542:O1542" si="1734">IFERROR(L1528/L1514,"-")</f>
        <v>2.1017035360485314</v>
      </c>
      <c r="M1542" s="1">
        <f t="shared" si="1734"/>
        <v>2.1328922081421355</v>
      </c>
      <c r="N1542" s="1">
        <f t="shared" si="1734"/>
        <v>2.1412079545421401</v>
      </c>
      <c r="O1542" s="1">
        <f t="shared" si="1734"/>
        <v>2.1882785185199496</v>
      </c>
      <c r="P1542" s="1">
        <f t="shared" si="1733"/>
        <v>2.1882785185199505</v>
      </c>
      <c r="Q1542" s="1">
        <f t="shared" si="1733"/>
        <v>2.1882785185199505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1.1027629847473222</v>
      </c>
      <c r="G1543" s="1">
        <f t="shared" si="1731"/>
        <v>1.1042962301116406</v>
      </c>
      <c r="H1543" s="1">
        <f t="shared" si="1731"/>
        <v>1.1043560281611586</v>
      </c>
      <c r="I1543" s="1">
        <f t="shared" si="1731"/>
        <v>1.1046212383611123</v>
      </c>
      <c r="J1543" s="1">
        <f t="shared" si="1731"/>
        <v>1.1097035326944815</v>
      </c>
      <c r="K1543" s="1">
        <f t="shared" si="1731"/>
        <v>1.1830679597305878</v>
      </c>
      <c r="L1543" s="1">
        <f t="shared" ref="L1543:O1543" si="1735">IFERROR(L1529/L1515,"-")</f>
        <v>1.2065540732776794</v>
      </c>
      <c r="M1543" s="1">
        <f t="shared" si="1735"/>
        <v>1.2317646809955911</v>
      </c>
      <c r="N1543" s="1">
        <f t="shared" si="1735"/>
        <v>1.2507280014086322</v>
      </c>
      <c r="O1543" s="1">
        <f t="shared" si="1735"/>
        <v>1.2575779131572395</v>
      </c>
      <c r="P1543" s="1">
        <f t="shared" si="1733"/>
        <v>1.2575779131572404</v>
      </c>
      <c r="Q1543" s="1">
        <f t="shared" si="1733"/>
        <v>1.2575779131572402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0.72942698043637011</v>
      </c>
      <c r="G1544" s="1">
        <f t="shared" si="1731"/>
        <v>0.73017291975290133</v>
      </c>
      <c r="H1544" s="1">
        <f t="shared" si="1731"/>
        <v>0.73018082479689161</v>
      </c>
      <c r="I1544" s="1">
        <f t="shared" si="1731"/>
        <v>0.73019558150286767</v>
      </c>
      <c r="J1544" s="1">
        <f t="shared" si="1731"/>
        <v>0.73026383269530104</v>
      </c>
      <c r="K1544" s="1">
        <f t="shared" si="1731"/>
        <v>0.73140907496119656</v>
      </c>
      <c r="L1544" s="1">
        <f t="shared" ref="L1544:O1544" si="1736">IFERROR(L1530/L1516,"-")</f>
        <v>0.78853945477406928</v>
      </c>
      <c r="M1544" s="1">
        <f t="shared" si="1736"/>
        <v>0.8052024247396492</v>
      </c>
      <c r="N1544" s="1">
        <f t="shared" si="1736"/>
        <v>0.81698302773035092</v>
      </c>
      <c r="O1544" s="1">
        <f t="shared" si="1736"/>
        <v>0.82772142983191421</v>
      </c>
      <c r="P1544" s="1">
        <f t="shared" si="1733"/>
        <v>0.83134781163543114</v>
      </c>
      <c r="Q1544" s="1">
        <f t="shared" si="1733"/>
        <v>0.83134781163543303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0.67580166525687235</v>
      </c>
      <c r="G1545" s="1">
        <f t="shared" si="1731"/>
        <v>0.67641424851684495</v>
      </c>
      <c r="H1545" s="1">
        <f t="shared" si="1731"/>
        <v>0.67642044500152831</v>
      </c>
      <c r="I1545" s="1">
        <f t="shared" si="1731"/>
        <v>0.67643305737216919</v>
      </c>
      <c r="J1545" s="1">
        <f t="shared" si="1731"/>
        <v>0.67645548734173422</v>
      </c>
      <c r="K1545" s="1">
        <f t="shared" si="1731"/>
        <v>0.67651351339751531</v>
      </c>
      <c r="L1545" s="1">
        <f t="shared" ref="L1545:O1545" si="1737">IFERROR(L1531/L1517,"-")</f>
        <v>0.67783527003396327</v>
      </c>
      <c r="M1545" s="1">
        <f t="shared" si="1737"/>
        <v>0.74252519875711442</v>
      </c>
      <c r="N1545" s="1">
        <f t="shared" si="1737"/>
        <v>0.75478204046835429</v>
      </c>
      <c r="O1545" s="1">
        <f t="shared" si="1737"/>
        <v>0.76407536023517131</v>
      </c>
      <c r="P1545" s="1">
        <f t="shared" si="1733"/>
        <v>0.7699586970783503</v>
      </c>
      <c r="Q1545" s="1">
        <f t="shared" si="1733"/>
        <v>0.77223175790060294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16.710377405135873</v>
      </c>
      <c r="G1546" s="3">
        <f t="shared" ref="G1546:K1546" si="1738">G1547+G1550+G1552+G1559+G1567</f>
        <v>15.615889227865457</v>
      </c>
      <c r="H1546" s="3">
        <f t="shared" si="1738"/>
        <v>14.000563222424738</v>
      </c>
      <c r="I1546" s="3">
        <f t="shared" si="1738"/>
        <v>11.331710139811138</v>
      </c>
      <c r="J1546" s="3">
        <f t="shared" si="1738"/>
        <v>8.4794752753763163</v>
      </c>
      <c r="K1546" s="3">
        <f t="shared" si="1738"/>
        <v>7.3590555332223833</v>
      </c>
      <c r="L1546" s="3">
        <f t="shared" ref="L1546:O1546" si="1739">L1547+L1550+L1552+L1559+L1567</f>
        <v>7.6657282664658455</v>
      </c>
      <c r="M1546" s="3">
        <f t="shared" si="1739"/>
        <v>7.9725983479070326</v>
      </c>
      <c r="N1546" s="3">
        <f t="shared" si="1739"/>
        <v>8.3459369623262578</v>
      </c>
      <c r="O1546" s="3">
        <f t="shared" si="1739"/>
        <v>8.8703305227492795</v>
      </c>
      <c r="P1546" s="3">
        <f>P1547+P1550+P1552+P1559+P1567</f>
        <v>9.4525086094215371</v>
      </c>
      <c r="Q1546" s="3">
        <f>Q1547+Q1550+Q1552+Q1559+Q1567</f>
        <v>10.09245456656374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7.5917694115654175E-2</v>
      </c>
      <c r="G1547" s="1">
        <f t="shared" ref="G1547:K1547" si="1742">SUM(G1548:G1549)</f>
        <v>0.11323183528976649</v>
      </c>
      <c r="H1547" s="1">
        <f t="shared" si="1742"/>
        <v>0.1429280947328892</v>
      </c>
      <c r="I1547" s="1">
        <f t="shared" si="1742"/>
        <v>1.6933937273504127</v>
      </c>
      <c r="J1547" s="1">
        <f t="shared" si="1742"/>
        <v>4.7311482776103846</v>
      </c>
      <c r="K1547" s="1">
        <f t="shared" si="1742"/>
        <v>7.358603662465061</v>
      </c>
      <c r="L1547" s="1">
        <f t="shared" ref="L1547:O1547" si="1743">SUM(L1548:L1549)</f>
        <v>7.6657278309877119</v>
      </c>
      <c r="M1547" s="1">
        <f t="shared" si="1743"/>
        <v>7.9725979146760775</v>
      </c>
      <c r="N1547" s="1">
        <f t="shared" si="1743"/>
        <v>8.3459368271957075</v>
      </c>
      <c r="O1547" s="1">
        <f t="shared" si="1743"/>
        <v>8.8703305227492795</v>
      </c>
      <c r="P1547" s="1">
        <f>SUM(P1548:P1549)</f>
        <v>9.4525083225098925</v>
      </c>
      <c r="Q1547" s="1">
        <f>SUM(Q1548:Q1549)</f>
        <v>10.092452376519812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4.0515392726193311E-2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3.4816469428548914E-2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2.6395424520286707E-2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1.3144200553594313E-2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3.5402301389460863E-2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7.841536586121757E-2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0.11653267021260248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1.6802495267968185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4.7311482776103846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7.358603662465061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7.6657278309877119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7.9725979146760775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8.3459368271957075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8.8703305227492795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9.4525083225098925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10.092452376519812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3.8486262226140532E-5</v>
      </c>
      <c r="H1550" s="1">
        <f t="shared" si="1745"/>
        <v>5.1021413432112917E-5</v>
      </c>
      <c r="I1550" s="1">
        <f t="shared" si="1745"/>
        <v>3.3641789848608049E-7</v>
      </c>
      <c r="J1550" s="1">
        <f t="shared" si="1745"/>
        <v>4.6739394801391001E-7</v>
      </c>
      <c r="K1550" s="1">
        <f t="shared" si="1745"/>
        <v>6.2124825161002391E-7</v>
      </c>
      <c r="L1550" s="1">
        <f t="shared" si="1745"/>
        <v>4.3547813346196471E-7</v>
      </c>
      <c r="M1550" s="1">
        <f t="shared" si="1745"/>
        <v>4.3323095487285961E-7</v>
      </c>
      <c r="N1550" s="1">
        <f t="shared" si="1745"/>
        <v>1.3513054983319629E-7</v>
      </c>
      <c r="O1550" s="1">
        <f t="shared" si="1745"/>
        <v>0</v>
      </c>
      <c r="P1550" s="1">
        <f>P1551</f>
        <v>2.8691164531196944E-7</v>
      </c>
      <c r="Q1550" s="1">
        <f>Q1551</f>
        <v>2.1900439283598648E-6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3.8486262226140532E-5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5.1021413432112917E-5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3.3641789848608049E-7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4.6739394801391001E-7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6.2124825161002391E-7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4.3547813346196471E-7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4.3323095487285961E-7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1.3513054983319629E-7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0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2.8691164531196944E-7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2.1900439283598648E-6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1.0818433193665988</v>
      </c>
      <c r="G1552" s="1">
        <f t="shared" ref="G1552:K1552" si="1746">SUM(G1557:G1558)</f>
        <v>1.9575092924114585</v>
      </c>
      <c r="H1552" s="1">
        <f t="shared" si="1746"/>
        <v>1.3131676788502369</v>
      </c>
      <c r="I1552" s="1">
        <f t="shared" si="1746"/>
        <v>1.632403742065422</v>
      </c>
      <c r="J1552" s="1">
        <f t="shared" si="1746"/>
        <v>0.97253369787044153</v>
      </c>
      <c r="K1552" s="1">
        <f t="shared" si="1746"/>
        <v>1.4994766001230655E-4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1.0226226380239367</v>
      </c>
      <c r="G1553" s="1">
        <f t="shared" ref="G1553:K1553" si="1748">IF(G1552-G1554&lt;0,0,G1552-G1554)</f>
        <v>1.8503545377328068</v>
      </c>
      <c r="H1553" s="1">
        <f t="shared" si="1748"/>
        <v>1.2412842980567045</v>
      </c>
      <c r="I1553" s="1">
        <f t="shared" si="1748"/>
        <v>1.5430048189497436</v>
      </c>
      <c r="J1553" s="1">
        <f t="shared" si="1748"/>
        <v>0.91645942852210038</v>
      </c>
      <c r="K1553" s="1">
        <f t="shared" si="1748"/>
        <v>1.353925506993816E-4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5.9220681342662035E-2</v>
      </c>
      <c r="G1554" s="1">
        <f t="shared" ref="G1554:K1554" si="1750">SUM(G1555:G1556)</f>
        <v>0.10715475467865172</v>
      </c>
      <c r="H1554" s="1">
        <f t="shared" si="1750"/>
        <v>7.1883380793532445E-2</v>
      </c>
      <c r="I1554" s="1">
        <f t="shared" si="1750"/>
        <v>8.93989231156785E-2</v>
      </c>
      <c r="J1554" s="1">
        <f t="shared" si="1750"/>
        <v>5.6074269348341158E-2</v>
      </c>
      <c r="K1554" s="1">
        <f t="shared" si="1750"/>
        <v>1.4555109312924952E-5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5.9220681342662035E-2</v>
      </c>
      <c r="G1555" s="1">
        <f>[1]Transport!C$25/SUM([1]Transport!C$21,[1]Transport!C$25)*G1552*(G$35+G$600)/(G$35+G$600+G$39)</f>
        <v>0.10715475467865172</v>
      </c>
      <c r="H1555" s="1">
        <f>[1]Transport!D$25/SUM([1]Transport!D$21,[1]Transport!D$25)*H1552*(H$35+H$600)/(H$35+H$600+H$39)</f>
        <v>7.1883380793532445E-2</v>
      </c>
      <c r="I1555" s="1">
        <f>[1]Transport!E$25/SUM([1]Transport!E$21,[1]Transport!E$25)*I1552*(I$35+I$600)/(I$35+I$600+I$39)</f>
        <v>8.93989231156785E-2</v>
      </c>
      <c r="J1555" s="1">
        <f>[1]Transport!F$25/SUM([1]Transport!F$21,[1]Transport!F$25)*J1552*(J$35+J$600)/(J$35+J$600+J$39)</f>
        <v>5.6074269348341158E-2</v>
      </c>
      <c r="K1555" s="1">
        <f>[1]Transport!G$25/SUM([1]Transport!G$21,[1]Transport!G$25)*K1552*(K$35+K$600)/(K$35+K$600+K$39)</f>
        <v>8.212555857876775E-6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6.3425534550481778E-6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0.72124368751473011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1.380434077950037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0.54213106058277738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0.27091206926695138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0.36059963185186872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0.57707521446142152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0.77103661826745951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1.3614916727984707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0.97253369787044153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1.4994766001230655E-4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15.527167997412585</v>
      </c>
      <c r="G1559" s="1">
        <f t="shared" ref="G1559:K1559" si="1752">SUM(G1564:G1566)</f>
        <v>13.522748977843527</v>
      </c>
      <c r="H1559" s="1">
        <f t="shared" si="1752"/>
        <v>12.513033893554086</v>
      </c>
      <c r="I1559" s="1">
        <f t="shared" si="1752"/>
        <v>8.0059123339774043</v>
      </c>
      <c r="J1559" s="1">
        <f t="shared" si="1752"/>
        <v>2.775792832501542</v>
      </c>
      <c r="K1559" s="1">
        <f t="shared" si="1752"/>
        <v>3.0130184905837333E-4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15.141926782584225</v>
      </c>
      <c r="G1560" s="1">
        <f t="shared" ref="G1560:K1560" si="1754">IF(G1559-G1561&lt;0,0,G1559-G1561)</f>
        <v>13.167865628163472</v>
      </c>
      <c r="H1560" s="1">
        <f t="shared" si="1754"/>
        <v>11.951510988705268</v>
      </c>
      <c r="I1560" s="1">
        <f t="shared" si="1754"/>
        <v>7.6340909754694151</v>
      </c>
      <c r="J1560" s="1">
        <f t="shared" si="1754"/>
        <v>2.5650542636896998</v>
      </c>
      <c r="K1560" s="1">
        <f t="shared" si="1754"/>
        <v>2.6800772141432445E-4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0.38524121482835966</v>
      </c>
      <c r="G1561" s="1">
        <f t="shared" ref="G1561:K1561" si="1756">SUM(G1562:G1563)</f>
        <v>0.35488334968005408</v>
      </c>
      <c r="H1561" s="1">
        <f t="shared" si="1756"/>
        <v>0.56152290484881817</v>
      </c>
      <c r="I1561" s="1">
        <f t="shared" si="1756"/>
        <v>0.37182135850798953</v>
      </c>
      <c r="J1561" s="1">
        <f t="shared" si="1756"/>
        <v>0.21073856881184208</v>
      </c>
      <c r="K1561" s="1">
        <f t="shared" si="1756"/>
        <v>3.3294127644048892E-5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0.38524121482835966</v>
      </c>
      <c r="G1562" s="1">
        <f>[1]Transport!C$26/SUM([1]Transport!C$22,[1]Transport!C$26)*G1559*(G$34+G$582)/(G$34+G$582+G$38)</f>
        <v>0.35488334968005408</v>
      </c>
      <c r="H1562" s="1">
        <f>[1]Transport!D$26/SUM([1]Transport!D$22,[1]Transport!D$26)*H1559*(H$34+H$582)/(H$34+H$582+H$38)</f>
        <v>0.56152290484881817</v>
      </c>
      <c r="I1562" s="1">
        <f>[1]Transport!E$26/SUM([1]Transport!E$22,[1]Transport!E$26)*I1559*(I$34+I$582)/(I$34+I$582+I$38)</f>
        <v>0.37182135850798953</v>
      </c>
      <c r="J1562" s="1">
        <f>[1]Transport!F$26/SUM([1]Transport!F$22,[1]Transport!F$26)*J1559*(J$34+J$582)/(J$34+J$582+J$38)</f>
        <v>0.21073856881184208</v>
      </c>
      <c r="K1562" s="1">
        <f>[1]Transport!G$26/SUM([1]Transport!G$22,[1]Transport!G$26)*K1559*(K$34+K$582)/(K$34+K$582+K$38)</f>
        <v>3.2605774203140084E-5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6.8835344090880953E-7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11.079152641351749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7.8425757435132253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5.451209156558412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2.7253692498858908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4.4480153560608358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5.2485146742572395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5.0979324939844135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2.0834768476773586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1.8447940646271739E-3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1.5430669881180261E-4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0.4316585600730623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1.9638922430112604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3.1970662364141553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2.7739480384369148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1.4699515024657069E-4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2.5448394241034674E-2</v>
      </c>
      <c r="G1567" s="1">
        <f t="shared" ref="G1567:K1567" si="1758">G1572</f>
        <v>2.236063605848029E-2</v>
      </c>
      <c r="H1567" s="1">
        <f t="shared" si="1758"/>
        <v>3.1382533874094093E-2</v>
      </c>
      <c r="I1567" s="1">
        <f t="shared" si="1758"/>
        <v>0</v>
      </c>
      <c r="J1567" s="1">
        <f t="shared" si="1758"/>
        <v>0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2.351622280787324E-2</v>
      </c>
      <c r="G1568" s="1">
        <f t="shared" ref="G1568:K1568" si="1760">IF(G1567-G1569&lt;0,0,G1567-G1569)</f>
        <v>1.9517863640492635E-2</v>
      </c>
      <c r="H1568" s="1">
        <f t="shared" si="1760"/>
        <v>3.1064168786502793E-2</v>
      </c>
      <c r="I1568" s="1">
        <f t="shared" si="1760"/>
        <v>0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1.932171433161433E-3</v>
      </c>
      <c r="G1569" s="1">
        <f t="shared" ref="G1569:K1569" si="1762">SUM(G1570:G1571)</f>
        <v>2.842772417987657E-3</v>
      </c>
      <c r="H1569" s="1">
        <f t="shared" si="1762"/>
        <v>3.1836508759130062E-4</v>
      </c>
      <c r="I1569" s="1">
        <f t="shared" si="1762"/>
        <v>0</v>
      </c>
      <c r="J1569" s="1">
        <f t="shared" si="1762"/>
        <v>0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1.932171433161433E-3</v>
      </c>
      <c r="G1570" s="1">
        <f>IF(SUM([1]Transport!C$24,[1]Transport!C$27)=0,0,[1]Transport!C$27/SUM([1]Transport!C$24,[1]Transport!C$27)*G1567*(G$47+G$614)/(G$47+G$614+G$49))</f>
        <v>2.842772417987657E-3</v>
      </c>
      <c r="H1570" s="1">
        <f>IF(SUM([1]Transport!D$24,[1]Transport!D$27)=0,0,[1]Transport!D$27/SUM([1]Transport!D$24,[1]Transport!D$27)*H1567*(H$47+H$614)/(H$47+H$614+H$49))</f>
        <v>3.1836508759130062E-4</v>
      </c>
      <c r="I1570" s="1">
        <f>IF(SUM([1]Transport!E$24,[1]Transport!E$27)=0,0,[1]Transport!E$27/SUM([1]Transport!E$24,[1]Transport!E$27)*I1567*(I$47+I$614)/(I$47+I$614+I$49))</f>
        <v>0</v>
      </c>
      <c r="J1570" s="1">
        <f>IF(SUM([1]Transport!F$24,[1]Transport!F$27)=0,0,[1]Transport!F$27/SUM([1]Transport!F$24,[1]Transport!F$27)*J1567*(J$47+J$614)/(J$47+J$614+J$49))</f>
        <v>0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0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2.5448394241034674E-2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2.236063605848029E-2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3.1382533874094093E-2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0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0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4.7786994108409733</v>
      </c>
      <c r="G1573" s="3">
        <f t="shared" ref="G1573:K1573" si="1764">SUM(G1574:G1582)</f>
        <v>4.7700848153120283</v>
      </c>
      <c r="H1573" s="3">
        <f t="shared" si="1764"/>
        <v>4.7152431318077799</v>
      </c>
      <c r="I1573" s="3">
        <f t="shared" si="1764"/>
        <v>4.6617780600584844</v>
      </c>
      <c r="J1573" s="3">
        <f t="shared" si="1764"/>
        <v>4.8439630724993838</v>
      </c>
      <c r="K1573" s="3">
        <f t="shared" si="1764"/>
        <v>5.0140138479401992</v>
      </c>
      <c r="L1573" s="3">
        <f t="shared" ref="L1573:O1573" si="1765">SUM(L1574:L1582)</f>
        <v>5.2231019400001175</v>
      </c>
      <c r="M1573" s="3">
        <f t="shared" si="1765"/>
        <v>5.4321902014413901</v>
      </c>
      <c r="N1573" s="3">
        <f t="shared" si="1765"/>
        <v>5.6865673172930702</v>
      </c>
      <c r="O1573" s="3">
        <f t="shared" si="1765"/>
        <v>6.043866849667225</v>
      </c>
      <c r="P1573" s="3">
        <f>SUM(P1574:P1582)</f>
        <v>6.4405382741180572</v>
      </c>
      <c r="Q1573" s="3">
        <f>SUM(Q1574:Q1582)</f>
        <v>6.8765701506839179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2.7924134580371719E-2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2.4219952708592483E-2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1.8616212469871878E-2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9.270365402316379E-3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2.4121626045494185E-2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5.3428903130235156E-2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7.9400416996283266E-2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1.1448507344942576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3.2236036935235921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5.0138403097101287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5.2231016868487936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5.4321899413622141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5.6865672355657662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6.043866849667225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6.4405381005931552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6.876568826139712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1.7900092635263421E-5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2.4094919770688896E-5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1.7115416527064779E-7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2.548430186364467E-7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3.5100890778162419E-7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2.531513242595346E-7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2.6007917573059202E-7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8.1727304404771097E-8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0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1.735249016793731E-7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1.3245442056872119E-6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0.20020517124845874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0.38675668567887728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0.15399285204496796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7.695283527008287E-2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0.12665326883900777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0.20268590376025275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0.27081089239232387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0.47819619219093135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0.34158263351189044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5.2666058469855294E-5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2.8699064328189543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2.1013198463464171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1.5333635509843531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0.76661558027374876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1.521730609274736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1.7955930440217709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1.7440766946862714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0.71278766798900073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6.3113082380130412E-4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5.2790561183225745E-5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0.19889427557012301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0.90489790102945056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1.4731045132839813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1.2781453597970813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6.7730601509824199E-5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8.1581680339500463E-3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7.1683040031239095E-3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1.0060516284487548E-2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0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0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766">IFERROR(G1574/G1548,"-")</f>
        <v>0.69564643130450587</v>
      </c>
      <c r="H1584" s="1">
        <f t="shared" si="1766"/>
        <v>0.70528179819817005</v>
      </c>
      <c r="I1584" s="1">
        <f t="shared" si="1766"/>
        <v>0.70528179819817005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0.68135756995377439</v>
      </c>
      <c r="G1585" s="1">
        <f t="shared" ref="G1585:K1585" si="1768">IFERROR(G1575/G1549,"-")</f>
        <v>0.68135756995377172</v>
      </c>
      <c r="H1585" s="1">
        <f t="shared" si="1768"/>
        <v>0.68135756995377306</v>
      </c>
      <c r="I1585" s="1">
        <f t="shared" si="1768"/>
        <v>0.68135756995377317</v>
      </c>
      <c r="J1585" s="1">
        <f t="shared" si="1768"/>
        <v>0.68135756995377339</v>
      </c>
      <c r="K1585" s="1">
        <f t="shared" si="1768"/>
        <v>0.68135756995377306</v>
      </c>
      <c r="L1585" s="1">
        <f t="shared" ref="L1585:O1585" si="1769">IFERROR(L1575/L1549,"-")</f>
        <v>0.68135756995377283</v>
      </c>
      <c r="M1585" s="1">
        <f t="shared" si="1769"/>
        <v>0.6813575699537735</v>
      </c>
      <c r="N1585" s="1">
        <f t="shared" si="1769"/>
        <v>0.68135756995377261</v>
      </c>
      <c r="O1585" s="1">
        <f t="shared" si="1769"/>
        <v>0.68135756995377239</v>
      </c>
      <c r="P1585" s="1">
        <f>IFERROR(P1575/P1549,"-")</f>
        <v>0.68135756995377295</v>
      </c>
      <c r="Q1585" s="1">
        <f>IFERROR(Q1575/Q1549,"-")</f>
        <v>0.68135756995377217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0.46510343171505414</v>
      </c>
      <c r="H1586" s="1">
        <f t="shared" si="1770"/>
        <v>0.47225112261440283</v>
      </c>
      <c r="I1586" s="1">
        <f t="shared" si="1770"/>
        <v>0.50875463535341425</v>
      </c>
      <c r="J1586" s="1">
        <f t="shared" si="1770"/>
        <v>0.54524244423648882</v>
      </c>
      <c r="K1586" s="1">
        <f t="shared" si="1770"/>
        <v>0.56500586822087828</v>
      </c>
      <c r="L1586" s="1">
        <f t="shared" ref="L1586:O1586" si="1771">IFERROR(L1576/L1551,"-")</f>
        <v>0.5813181071734459</v>
      </c>
      <c r="M1586" s="1">
        <f t="shared" si="1771"/>
        <v>0.60032454469214358</v>
      </c>
      <c r="N1586" s="1">
        <f t="shared" si="1771"/>
        <v>0.6048025742931884</v>
      </c>
      <c r="O1586" s="1" t="str">
        <f t="shared" si="1771"/>
        <v>-</v>
      </c>
      <c r="P1586" s="1">
        <f>IFERROR(P1576/P1551,"-")</f>
        <v>0.60480257429318762</v>
      </c>
      <c r="Q1586" s="1">
        <f>IFERROR(Q1576/Q1551,"-")</f>
        <v>0.60480257429318773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772">IFERROR(G1577/G1557,"-")</f>
        <v>0.2801703405158007</v>
      </c>
      <c r="H1587" s="1">
        <f t="shared" si="1772"/>
        <v>0.28405096708428673</v>
      </c>
      <c r="I1587" s="1">
        <f t="shared" si="1772"/>
        <v>0.28405096708428695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774">IFERROR(G1578/G1558,"-")</f>
        <v>0.35122961215622034</v>
      </c>
      <c r="H1588" s="1">
        <f t="shared" si="1774"/>
        <v>0.35122961215622078</v>
      </c>
      <c r="I1588" s="1">
        <f t="shared" si="1774"/>
        <v>0.35122961215622095</v>
      </c>
      <c r="J1588" s="1">
        <f t="shared" si="1774"/>
        <v>0.35122961215622084</v>
      </c>
      <c r="K1588" s="1">
        <f t="shared" si="1774"/>
        <v>0.35122961215622084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0.25903663625928725</v>
      </c>
      <c r="G1589" s="1">
        <f t="shared" ref="G1589:K1589" si="1776">IFERROR(G1579/G1564,"-")</f>
        <v>0.26793746277611241</v>
      </c>
      <c r="H1589" s="1">
        <f t="shared" si="1776"/>
        <v>0.28128870255134969</v>
      </c>
      <c r="I1589" s="1">
        <f t="shared" si="1776"/>
        <v>0.28128870255135019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0.34211451343153215</v>
      </c>
      <c r="G1590" s="1">
        <f t="shared" ref="G1590:K1590" si="1779">IFERROR(G1580/G1565,"-")</f>
        <v>0.34211451343153193</v>
      </c>
      <c r="H1590" s="1">
        <f t="shared" si="1779"/>
        <v>0.34211451343153149</v>
      </c>
      <c r="I1590" s="1">
        <f t="shared" si="1779"/>
        <v>0.34211451343153154</v>
      </c>
      <c r="J1590" s="1">
        <f t="shared" si="1779"/>
        <v>0.34211451343153215</v>
      </c>
      <c r="K1590" s="1">
        <f t="shared" si="1779"/>
        <v>0.3421145134315316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0.46076759264650807</v>
      </c>
      <c r="H1591" s="1">
        <f t="shared" si="1781"/>
        <v>0.46076759264650863</v>
      </c>
      <c r="I1591" s="1">
        <f t="shared" si="1781"/>
        <v>0.4607675926465078</v>
      </c>
      <c r="J1591" s="1">
        <f t="shared" si="1781"/>
        <v>0.46076759264650835</v>
      </c>
      <c r="K1591" s="1">
        <f t="shared" si="1781"/>
        <v>0.46076759264650852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0.32057692743518085</v>
      </c>
      <c r="G1592" s="1">
        <f t="shared" ref="G1592:K1592" si="1783">IFERROR(G1582/G1572,"-")</f>
        <v>0.32057692743518018</v>
      </c>
      <c r="H1592" s="1">
        <f t="shared" si="1783"/>
        <v>0.32057692743518024</v>
      </c>
      <c r="I1592" s="1" t="str">
        <f t="shared" si="1783"/>
        <v>-</v>
      </c>
      <c r="J1592" s="1" t="str">
        <f t="shared" si="1783"/>
        <v>-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24.511241171074726</v>
      </c>
      <c r="G1593" s="3">
        <f t="shared" ref="G1593" si="1785">G1594+G1597+G1599+G1606+G1614</f>
        <v>21.033120250324043</v>
      </c>
      <c r="H1593" s="3">
        <f t="shared" ref="H1593" si="1786">H1594+H1597+H1599+H1606+H1614</f>
        <v>20.505388958484144</v>
      </c>
      <c r="I1593" s="3">
        <f t="shared" ref="I1593" si="1787">I1594+I1597+I1599+I1606+I1614</f>
        <v>16.610977703280188</v>
      </c>
      <c r="J1593" s="3">
        <f t="shared" ref="J1593" si="1788">J1594+J1597+J1599+J1606+J1614</f>
        <v>13.556112473733229</v>
      </c>
      <c r="K1593" s="3">
        <f t="shared" ref="K1593" si="1789">K1594+K1597+K1599+K1606+K1614</f>
        <v>13.359504996393261</v>
      </c>
      <c r="L1593" s="3">
        <f t="shared" ref="L1593:O1593" si="1790">L1594+L1597+L1599+L1606+L1614</f>
        <v>10.427094431384528</v>
      </c>
      <c r="M1593" s="3">
        <f t="shared" si="1790"/>
        <v>9.1689529153790446</v>
      </c>
      <c r="N1593" s="3">
        <f t="shared" si="1790"/>
        <v>8.287712703114094</v>
      </c>
      <c r="O1593" s="3">
        <f t="shared" si="1790"/>
        <v>8.5765315313807129</v>
      </c>
      <c r="P1593" s="3">
        <f>P1594+P1597+P1599+P1606+P1614</f>
        <v>8.8819661549471132</v>
      </c>
      <c r="Q1593" s="3">
        <f>Q1594+Q1597+Q1599+Q1606+Q1614</f>
        <v>9.2296995227664826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5.9441946292347631E-3</v>
      </c>
      <c r="G1594" s="1">
        <f t="shared" ref="G1594" si="1793">SUM(G1595:G1596)</f>
        <v>1.3529963570362086E-2</v>
      </c>
      <c r="H1594" s="1">
        <f t="shared" ref="H1594" si="1794">SUM(H1595:H1596)</f>
        <v>1.3745764989853988E-2</v>
      </c>
      <c r="I1594" s="1">
        <f t="shared" ref="I1594" si="1795">SUM(I1595:I1596)</f>
        <v>4.6033914987520146E-3</v>
      </c>
      <c r="J1594" s="1">
        <f t="shared" ref="J1594" si="1796">SUM(J1595:J1596)</f>
        <v>1.4352554927848715</v>
      </c>
      <c r="K1594" s="1">
        <f t="shared" ref="K1594" si="1797">SUM(K1595:K1596)</f>
        <v>2.2565228658026921</v>
      </c>
      <c r="L1594" s="1">
        <f t="shared" ref="L1594:O1594" si="1798">SUM(L1595:L1596)</f>
        <v>5.617067472157756</v>
      </c>
      <c r="M1594" s="1">
        <f t="shared" si="1798"/>
        <v>7.1758941670811307</v>
      </c>
      <c r="N1594" s="1">
        <f t="shared" si="1798"/>
        <v>8.2876916144377688</v>
      </c>
      <c r="O1594" s="1">
        <f t="shared" si="1798"/>
        <v>8.576507602857987</v>
      </c>
      <c r="P1594" s="1">
        <f>SUM(P1595:P1596)</f>
        <v>8.8819456001882067</v>
      </c>
      <c r="Q1594" s="1">
        <f>SUM(Q1595:Q1596)</f>
        <v>9.2296675016666896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5.9441946292347631E-3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1.3529963570362086E-2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1.3745764989853988E-2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4.6033914987520146E-3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1.4352554927848715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2.2565228658026921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5.617067472157756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7.1758941670811307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8.2876916144377688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8.576507602857987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8.8819456001882067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9.2296675016666896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2.5462325571282418E-3</v>
      </c>
      <c r="G1597" s="1">
        <f t="shared" ref="G1597" si="1800">G1598</f>
        <v>8.9817610982287485E-4</v>
      </c>
      <c r="H1597" s="1">
        <f t="shared" ref="H1597" si="1801">H1598</f>
        <v>8.8535538655693782E-4</v>
      </c>
      <c r="I1597" s="1">
        <f t="shared" ref="I1597" si="1802">I1598</f>
        <v>3.152737627379905E-5</v>
      </c>
      <c r="J1597" s="1">
        <f t="shared" ref="J1597" si="1803">J1598</f>
        <v>3.2225465987016508E-5</v>
      </c>
      <c r="K1597" s="1">
        <f t="shared" ref="K1597:O1597" si="1804">K1598</f>
        <v>2.8533269307058749E-5</v>
      </c>
      <c r="L1597" s="1">
        <f t="shared" si="1804"/>
        <v>2.8397371644413163E-5</v>
      </c>
      <c r="M1597" s="1">
        <f t="shared" si="1804"/>
        <v>2.2884654928141169E-5</v>
      </c>
      <c r="N1597" s="1">
        <f t="shared" si="1804"/>
        <v>2.108867632549582E-5</v>
      </c>
      <c r="O1597" s="1">
        <f t="shared" si="1804"/>
        <v>2.3928522726006603E-5</v>
      </c>
      <c r="P1597" s="1">
        <f>P1598</f>
        <v>2.0554758907355432E-5</v>
      </c>
      <c r="Q1597" s="1">
        <f>Q1598</f>
        <v>3.2021099793574409E-5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2.5462325571282418E-3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8.9817610982287485E-4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8.8535538655693782E-4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3.152737627379905E-5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3.2225465987016508E-5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2.8533269307058749E-5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2.8397371644413163E-5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2.2884654928141169E-5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2.108867632549582E-5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2.3928522726006603E-5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2.0554758907355432E-5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3.2021099793574409E-5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24.487729039623435</v>
      </c>
      <c r="G1606" s="1">
        <f t="shared" ref="G1606:K1606" si="1811">SUM(G1611:G1613)</f>
        <v>21.016812019917545</v>
      </c>
      <c r="H1606" s="1">
        <f t="shared" si="1811"/>
        <v>20.488372659481442</v>
      </c>
      <c r="I1606" s="1">
        <f t="shared" si="1811"/>
        <v>16.604014133347881</v>
      </c>
      <c r="J1606" s="1">
        <f t="shared" si="1811"/>
        <v>12.118783304003301</v>
      </c>
      <c r="K1606" s="1">
        <f t="shared" si="1811"/>
        <v>11.100756061567717</v>
      </c>
      <c r="L1606" s="1">
        <f t="shared" ref="L1606:O1606" si="1812">SUM(L1611:L1613)</f>
        <v>4.8079908366415802</v>
      </c>
      <c r="M1606" s="1">
        <f t="shared" si="1812"/>
        <v>1.9920521217956582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23.880169278230742</v>
      </c>
      <c r="G1607" s="1">
        <f t="shared" ref="G1607:K1607" si="1813">IF(G1606-G1608&lt;0,0,G1606-G1608)</f>
        <v>20.465258732827408</v>
      </c>
      <c r="H1607" s="1">
        <f t="shared" si="1813"/>
        <v>19.568956103173413</v>
      </c>
      <c r="I1607" s="1">
        <f t="shared" si="1813"/>
        <v>15.832868155949937</v>
      </c>
      <c r="J1607" s="1">
        <f t="shared" si="1813"/>
        <v>11.198723629764235</v>
      </c>
      <c r="K1607" s="1">
        <f t="shared" si="1813"/>
        <v>9.874112446819499</v>
      </c>
      <c r="L1607" s="1">
        <f t="shared" ref="L1607:O1607" si="1814">IF(L1606-L1608&lt;0,0,L1606-L1608)</f>
        <v>3.7363343662227368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0.60755976139269197</v>
      </c>
      <c r="G1608" s="1">
        <f t="shared" ref="G1608:K1608" si="1815">SUM(G1609:G1610)</f>
        <v>0.55155328709013518</v>
      </c>
      <c r="H1608" s="1">
        <f t="shared" si="1815"/>
        <v>0.91941655630802743</v>
      </c>
      <c r="I1608" s="1">
        <f t="shared" si="1815"/>
        <v>0.77114597739794499</v>
      </c>
      <c r="J1608" s="1">
        <f t="shared" si="1815"/>
        <v>0.92005967423906598</v>
      </c>
      <c r="K1608" s="1">
        <f t="shared" si="1815"/>
        <v>1.2266436147482183</v>
      </c>
      <c r="L1608" s="1">
        <f t="shared" ref="L1608:O1608" si="1816">SUM(L1609:L1610)</f>
        <v>1.0716564704188436</v>
      </c>
      <c r="M1608" s="1">
        <f t="shared" si="1816"/>
        <v>3.0282608660687007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0.60755976139269197</v>
      </c>
      <c r="G1609" s="1">
        <f>[1]Transport!C$26/SUM([1]Transport!C$22,[1]Transport!C$26)*G1606*(G$34+G$582)/(G$34+G$582+G$38)</f>
        <v>0.55155328709013518</v>
      </c>
      <c r="H1609" s="1">
        <f>[1]Transport!D$26/SUM([1]Transport!D$22,[1]Transport!D$26)*H1606*(H$34+H$582)/(H$34+H$582+H$38)</f>
        <v>0.91941655630802743</v>
      </c>
      <c r="I1609" s="1">
        <f>[1]Transport!E$26/SUM([1]Transport!E$22,[1]Transport!E$26)*I1606*(I$34+I$582)/(I$34+I$582+I$38)</f>
        <v>0.77114597739794499</v>
      </c>
      <c r="J1609" s="1">
        <f>[1]Transport!F$26/SUM([1]Transport!F$22,[1]Transport!F$26)*J1606*(J$34+J$582)/(J$34+J$582+J$38)</f>
        <v>0.92005967423906598</v>
      </c>
      <c r="K1609" s="1">
        <f>[1]Transport!G$26/SUM([1]Transport!G$22,[1]Transport!G$26)*K1606*(K$34+K$582)/(K$34+K$582+K$38)</f>
        <v>1.2012828555774735</v>
      </c>
      <c r="L1609" s="1">
        <f>[1]Transport!H$26/SUM([1]Transport!H$22,[1]Transport!H$26)*L1606*(L$34+L$582)/(L$34+L$582+L$38)</f>
        <v>1.0064924229425396</v>
      </c>
      <c r="M1609" s="1">
        <f>[1]Transport!I$26/SUM([1]Transport!I$22,[1]Transport!I$26)*M1606*(M$34+M$582)/(M$34+M$582+M$38)</f>
        <v>1.2782888487181501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2.5360759170744655E-2</v>
      </c>
      <c r="L1610" s="1">
        <f>(L$38+L$718)/([1]Transport!H$22+[1]Transport!H$26)*L1606</f>
        <v>6.5164047476303999E-2</v>
      </c>
      <c r="M1610" s="1">
        <f>(M$38+M$718)/([1]Transport!I$22+[1]Transport!I$26)*M1606</f>
        <v>1.7499720173505506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19.237249229894193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11.803919170724319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11.486527279686817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4.9460257785686377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5.2504798097292422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6.1470563468474895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4.8009338968154056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0.44069786648879006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4.9011357373071271E-4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4.5512112394820566E-4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6.8922971228274068E-4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3.8340998415582159E-4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3.065836502345737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4.2009114829792189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11.217290488290454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12.11829319042957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11.100300940443768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4.8073016069292978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1.9916687118115024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1.5021704264928293E-2</v>
      </c>
      <c r="G1614" s="1">
        <f t="shared" ref="G1614:K1614" si="1817">G1619</f>
        <v>1.8800907263131822E-3</v>
      </c>
      <c r="H1614" s="1">
        <f t="shared" si="1817"/>
        <v>2.3851786262911443E-3</v>
      </c>
      <c r="I1614" s="1">
        <f t="shared" si="1817"/>
        <v>2.3286510572800355E-3</v>
      </c>
      <c r="J1614" s="1">
        <f t="shared" si="1817"/>
        <v>2.0414514790692917E-3</v>
      </c>
      <c r="K1614" s="1">
        <f t="shared" si="1817"/>
        <v>2.1975357535451872E-3</v>
      </c>
      <c r="L1614" s="1">
        <f t="shared" ref="L1614:O1614" si="1818">L1619</f>
        <v>2.0077252135490128E-3</v>
      </c>
      <c r="M1614" s="1">
        <f t="shared" si="1818"/>
        <v>9.8374184732849383E-4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1.3881180128780927E-2</v>
      </c>
      <c r="G1615" s="1">
        <f t="shared" ref="G1615:K1615" si="1819">IF(G1614-G1616&lt;0,0,G1614-G1616)</f>
        <v>1.6410693475787197E-3</v>
      </c>
      <c r="H1615" s="1">
        <f t="shared" si="1819"/>
        <v>2.3609818037743074E-3</v>
      </c>
      <c r="I1615" s="1">
        <f t="shared" si="1819"/>
        <v>2.3106263167352371E-3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1.1405241361473672E-3</v>
      </c>
      <c r="G1616" s="1">
        <f t="shared" ref="G1616:K1616" si="1821">SUM(G1617:G1618)</f>
        <v>2.3902137873446248E-4</v>
      </c>
      <c r="H1616" s="1">
        <f t="shared" si="1821"/>
        <v>2.4196822516836945E-5</v>
      </c>
      <c r="I1616" s="1">
        <f t="shared" si="1821"/>
        <v>1.8024740544798388E-5</v>
      </c>
      <c r="J1616" s="1">
        <f t="shared" si="1821"/>
        <v>2.0979409752769837E-3</v>
      </c>
      <c r="K1616" s="1">
        <f t="shared" si="1821"/>
        <v>3.4219249117159083E-3</v>
      </c>
      <c r="L1616" s="1">
        <f t="shared" ref="L1616:O1616" si="1822">SUM(L1617:L1618)</f>
        <v>2.0624321472389202E-3</v>
      </c>
      <c r="M1616" s="1">
        <f t="shared" si="1822"/>
        <v>1.3970920453990382E-3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1.1405241361473672E-3</v>
      </c>
      <c r="G1617" s="1">
        <f>IF(SUM([1]Transport!C$24,[1]Transport!C$27)=0,0,[1]Transport!C$27/SUM([1]Transport!C$24,[1]Transport!C$27)*G1614*(G$47+G$614)/(G$47+G$614+G$49))</f>
        <v>2.3902137873446248E-4</v>
      </c>
      <c r="H1617" s="1">
        <f>IF(SUM([1]Transport!D$24,[1]Transport!D$27)=0,0,[1]Transport!D$27/SUM([1]Transport!D$24,[1]Transport!D$27)*H1614*(H$47+H$614)/(H$47+H$614+H$49))</f>
        <v>2.4196822516836945E-5</v>
      </c>
      <c r="I1617" s="1">
        <f>IF(SUM([1]Transport!E$24,[1]Transport!E$27)=0,0,[1]Transport!E$27/SUM([1]Transport!E$24,[1]Transport!E$27)*I1614*(I$47+I$614)/(I$47+I$614+I$49))</f>
        <v>1.8024740544798388E-5</v>
      </c>
      <c r="J1617" s="1">
        <f>IF(SUM([1]Transport!F$24,[1]Transport!F$27)=0,0,[1]Transport!F$27/SUM([1]Transport!F$24,[1]Transport!F$27)*J1614*(J$47+J$614)/(J$47+J$614+J$49))</f>
        <v>5.6489496207691785E-5</v>
      </c>
      <c r="K1617" s="1">
        <f>IF(SUM([1]Transport!G$24,[1]Transport!G$27)=0,0,[1]Transport!G$27/SUM([1]Transport!G$24,[1]Transport!G$27)*K1614*(K$47+K$614)/(K$47+K$614+K$49))</f>
        <v>1.2243891581707211E-3</v>
      </c>
      <c r="L1617" s="1">
        <f>IF(SUM([1]Transport!H$24,[1]Transport!H$27)=0,0,[1]Transport!H$27/SUM([1]Transport!H$24,[1]Transport!H$27)*L1614*(L$47+L$614)/(L$47+L$614+L$49))</f>
        <v>5.4706933689907231E-5</v>
      </c>
      <c r="M1617" s="1">
        <f>IF(SUM([1]Transport!I$24,[1]Transport!I$27)=0,0,[1]Transport!I$27/SUM([1]Transport!I$24,[1]Transport!I$27)*M1614*(M$47+M$614)/(M$47+M$614+M$49))</f>
        <v>4.1335019807054433E-4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2.0414514790692917E-3</v>
      </c>
      <c r="K1618" s="1">
        <f>IF(([1]Transport!G$24+[1]Transport!G$27)=0,0,IF((K$49+K$716)/([1]Transport!G$24+[1]Transport!G$27)*K1614&gt;K1614,K1614,(K$49+K$716)/([1]Transport!G$24+[1]Transport!G$27)*K1614))</f>
        <v>2.1975357535451872E-3</v>
      </c>
      <c r="L1618" s="1">
        <f>IF(([1]Transport!H$24+[1]Transport!H$27)=0,0,IF((L$49+L$716)/([1]Transport!H$24+[1]Transport!H$27)*L1614&gt;L1614,L1614,(L$49+L$716)/([1]Transport!H$24+[1]Transport!H$27)*L1614))</f>
        <v>2.0077252135490128E-3</v>
      </c>
      <c r="M1618" s="1">
        <f>IF(([1]Transport!I$24+[1]Transport!I$27)=0,0,IF((M$49+M$716)/([1]Transport!I$24+[1]Transport!I$27)*M1614&gt;M1614,M1614,(M$49+M$716)/([1]Transport!I$24+[1]Transport!I$27)*M1614))</f>
        <v>9.8374184732849383E-4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1.5021704264928293E-2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1.8800907263131822E-3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2.3851786262911443E-3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2.3286510572800355E-3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2.0414514790692917E-3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2.1975357535451872E-3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2.0077252135490128E-3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9.8374184732849383E-4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2.2034056052031761</v>
      </c>
      <c r="G1620" s="3">
        <f t="shared" ref="G1620" si="1823">SUM(G1621:G1629)</f>
        <v>2.2263415669558806</v>
      </c>
      <c r="H1620" s="3">
        <f t="shared" ref="H1620" si="1824">SUM(H1621:H1629)</f>
        <v>2.2607489103573295</v>
      </c>
      <c r="I1620" s="3">
        <f t="shared" ref="I1620" si="1825">SUM(I1621:I1629)</f>
        <v>2.3180925332292297</v>
      </c>
      <c r="J1620" s="3">
        <f t="shared" ref="J1620" si="1826">SUM(J1621:J1629)</f>
        <v>2.4189040705811071</v>
      </c>
      <c r="K1620" s="3">
        <f t="shared" ref="K1620" si="1827">SUM(K1621:K1629)</f>
        <v>2.5201020768043985</v>
      </c>
      <c r="L1620" s="3">
        <f t="shared" ref="L1620:O1620" si="1828">SUM(L1621:L1629)</f>
        <v>2.622338171634147</v>
      </c>
      <c r="M1620" s="3">
        <f t="shared" si="1828"/>
        <v>2.7245729831251535</v>
      </c>
      <c r="N1620" s="3">
        <f t="shared" si="1828"/>
        <v>2.8129659682564485</v>
      </c>
      <c r="O1620" s="3">
        <f t="shared" si="1828"/>
        <v>2.9109948770524854</v>
      </c>
      <c r="P1620" s="3">
        <f>SUM(P1621:P1629)</f>
        <v>3.0146641737563931</v>
      </c>
      <c r="Q1620" s="3">
        <f>SUM(Q1621:Q1629)</f>
        <v>3.1326884823825947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1.5973701324782908E-3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3.6651212756976391E-3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3.7306140193137608E-3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1.2622086609711733E-3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0.43766504571739195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0.70525209648881515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1.8361660665412356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2.3988275523172589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2.8129613517382994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2.9109896388640975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3.014659674118005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3.1326814726496899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4.4421250138632556E-4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1.5728189253643888E-4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1.551090384147457E-4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5.65586830184337E-6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6.2785727438624018E-6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5.6971907434825939E-6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5.9322794695887056E-6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4.9216225343276139E-6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4.6165181492076648E-6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5.2381883880870063E-6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4.499638388098936E-6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7.0097329046634935E-6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1.5765630187277884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0.99148448075439066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1.0000174524290062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0.43060117111977608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0.62325040864418246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0.72967719503126305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0.56988772864516757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5.2312385787827931E-2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5.8178203931704908E-5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5.4024477145441271E-5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8.1813989463199564E-5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4.5512112790259046E-5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0.50116264208179273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0.68670977605973615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1.8336551651757471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1.9809392406251014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1.8145312520610244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0.78583446076441898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0.32557181473943142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1.5505951973407378E-3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1.9484592019954655E-4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2.4823016569105804E-4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2.5594661660588349E-4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2.3532746193802721E-4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2.5900658667001942E-4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2.4989805955936208E-4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1.2318233313807168E-4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0.26872776416540911</v>
      </c>
      <c r="G1632" s="1">
        <f t="shared" ref="G1632:K1632" si="1832">IFERROR(G1622/G1596,"-")</f>
        <v>0.27088921981476954</v>
      </c>
      <c r="H1632" s="1">
        <f t="shared" si="1832"/>
        <v>0.27140097492335991</v>
      </c>
      <c r="I1632" s="1">
        <f t="shared" si="1832"/>
        <v>0.27419103096344505</v>
      </c>
      <c r="J1632" s="1">
        <f t="shared" si="1832"/>
        <v>0.30493877077465603</v>
      </c>
      <c r="K1632" s="1">
        <f t="shared" si="1832"/>
        <v>0.31253930867567004</v>
      </c>
      <c r="L1632" s="1">
        <f t="shared" ref="L1632:O1632" si="1833">IFERROR(L1622/L1596,"-")</f>
        <v>0.32689051282410281</v>
      </c>
      <c r="M1632" s="1">
        <f t="shared" si="1833"/>
        <v>0.33428970612773223</v>
      </c>
      <c r="N1632" s="1">
        <f t="shared" si="1833"/>
        <v>0.33941433665773879</v>
      </c>
      <c r="O1632" s="1">
        <f t="shared" si="1833"/>
        <v>0.33941433665773885</v>
      </c>
      <c r="P1632" s="1">
        <f>IFERROR(P1622/P1596,"-")</f>
        <v>0.33941433665773912</v>
      </c>
      <c r="Q1632" s="1">
        <f>IFERROR(Q1622/Q1596,"-")</f>
        <v>0.3394143366577389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0.17445873125089911</v>
      </c>
      <c r="G1633" s="1">
        <f t="shared" ref="G1633:K1633" si="1834">IFERROR(G1623/G1598,"-")</f>
        <v>0.17511253173662758</v>
      </c>
      <c r="H1633" s="1">
        <f t="shared" si="1834"/>
        <v>0.17519409806490235</v>
      </c>
      <c r="I1633" s="1">
        <f t="shared" si="1834"/>
        <v>0.17939546420625244</v>
      </c>
      <c r="J1633" s="1">
        <f t="shared" si="1834"/>
        <v>0.19483264404592349</v>
      </c>
      <c r="K1633" s="1">
        <f t="shared" si="1834"/>
        <v>0.19966834792650925</v>
      </c>
      <c r="L1633" s="1">
        <f t="shared" ref="L1633:O1633" si="1835">IFERROR(L1623/L1598,"-")</f>
        <v>0.2089024133596466</v>
      </c>
      <c r="M1633" s="1">
        <f t="shared" si="1835"/>
        <v>0.21506212568123606</v>
      </c>
      <c r="N1633" s="1">
        <f t="shared" si="1835"/>
        <v>0.21890981102623211</v>
      </c>
      <c r="O1633" s="1">
        <f t="shared" si="1835"/>
        <v>0.21890981102623214</v>
      </c>
      <c r="P1633" s="1">
        <f>IFERROR(P1623/P1598,"-")</f>
        <v>0.21890981102623197</v>
      </c>
      <c r="Q1633" s="1">
        <f>IFERROR(Q1623/Q1598,"-")</f>
        <v>0.21890981102623211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8.1953661871669775E-2</v>
      </c>
      <c r="G1636" s="1">
        <f t="shared" ref="G1636:K1636" si="1840">IFERROR(G1626/G1611,"-")</f>
        <v>8.3996210615660344E-2</v>
      </c>
      <c r="H1636" s="1">
        <f t="shared" si="1840"/>
        <v>8.7060033731646003E-2</v>
      </c>
      <c r="I1636" s="1">
        <f t="shared" si="1840"/>
        <v>8.7060033731645961E-2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0.11870351496053508</v>
      </c>
      <c r="G1637" s="1">
        <f t="shared" ref="G1637:K1637" si="1843">IFERROR(G1627/G1612,"-")</f>
        <v>0.11870351496053508</v>
      </c>
      <c r="H1637" s="1">
        <f t="shared" si="1843"/>
        <v>0.11870351496053509</v>
      </c>
      <c r="I1637" s="1">
        <f t="shared" si="1843"/>
        <v>0.11870351496053497</v>
      </c>
      <c r="J1637" s="1">
        <f t="shared" si="1843"/>
        <v>0.11870351496053495</v>
      </c>
      <c r="K1637" s="1">
        <f t="shared" si="1843"/>
        <v>0.11870351496053486</v>
      </c>
      <c r="L1637" s="1">
        <f t="shared" ref="L1637:O1637" si="1844">IFERROR(L1627/L1612,"-")</f>
        <v>0.11870351496053504</v>
      </c>
      <c r="M1637" s="1">
        <f t="shared" si="1844"/>
        <v>0.11870351496053498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0.1634668520967581</v>
      </c>
      <c r="H1638" s="1">
        <f t="shared" si="1845"/>
        <v>0.16346685209675796</v>
      </c>
      <c r="I1638" s="1">
        <f t="shared" si="1845"/>
        <v>0.1634668520967581</v>
      </c>
      <c r="J1638" s="1">
        <f t="shared" si="1845"/>
        <v>0.1634668520967581</v>
      </c>
      <c r="K1638" s="1">
        <f t="shared" si="1845"/>
        <v>0.16346685209675793</v>
      </c>
      <c r="L1638" s="1">
        <f t="shared" ref="L1638:O1638" si="1846">IFERROR(L1628/L1613,"-")</f>
        <v>0.1634668520967581</v>
      </c>
      <c r="M1638" s="1">
        <f t="shared" si="1846"/>
        <v>0.16346685209675801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0.10322365358776019</v>
      </c>
      <c r="G1639" s="1">
        <f t="shared" ref="G1639:K1639" si="1847">IFERROR(G1629/G1619,"-")</f>
        <v>0.10363644555687759</v>
      </c>
      <c r="H1639" s="1">
        <f t="shared" si="1847"/>
        <v>0.1040719394995778</v>
      </c>
      <c r="I1639" s="1">
        <f t="shared" si="1847"/>
        <v>0.10991196633163242</v>
      </c>
      <c r="J1639" s="1">
        <f t="shared" si="1847"/>
        <v>0.11527458004797361</v>
      </c>
      <c r="K1639" s="1">
        <f t="shared" si="1847"/>
        <v>0.11786228563161057</v>
      </c>
      <c r="L1639" s="1">
        <f t="shared" ref="L1639:O1639" si="1848">IFERROR(L1629/L1619,"-")</f>
        <v>0.12446825784372287</v>
      </c>
      <c r="M1639" s="1">
        <f t="shared" si="1848"/>
        <v>0.12521814892046398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10.966836444082688</v>
      </c>
      <c r="G1640" s="1">
        <f t="shared" ref="G1640:K1640" si="1849">G1641+G1645+G1649+G1655</f>
        <v>10.359841892896553</v>
      </c>
      <c r="H1640" s="1">
        <f t="shared" si="1849"/>
        <v>11.55079701268253</v>
      </c>
      <c r="I1640" s="1">
        <f t="shared" si="1849"/>
        <v>12.708866610318944</v>
      </c>
      <c r="J1640" s="1">
        <f t="shared" si="1849"/>
        <v>13.678549069367325</v>
      </c>
      <c r="K1640" s="1">
        <f t="shared" si="1849"/>
        <v>15.240115820777248</v>
      </c>
      <c r="L1640" s="1">
        <f t="shared" ref="L1640:O1640" si="1850">L1641+L1645+L1649+L1655</f>
        <v>17.576008398171382</v>
      </c>
      <c r="M1640" s="1">
        <f t="shared" si="1850"/>
        <v>19.191969495908459</v>
      </c>
      <c r="N1640" s="1">
        <f t="shared" si="1850"/>
        <v>19.746536583530474</v>
      </c>
      <c r="O1640" s="1">
        <f t="shared" si="1850"/>
        <v>20.315515852658272</v>
      </c>
      <c r="P1640" s="1">
        <f>P1641+P1645+P1649+P1655</f>
        <v>20.821875768155056</v>
      </c>
      <c r="Q1640" s="1">
        <f>Q1641+Q1645+Q1649+Q1655</f>
        <v>21.326512815214958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9.2070286803543304</v>
      </c>
      <c r="G1641" s="1">
        <f t="shared" ref="G1641:K1641" si="1853">SUM(G1642:G1644)</f>
        <v>9.5634526862200868</v>
      </c>
      <c r="H1641" s="1">
        <f t="shared" si="1853"/>
        <v>9.954264240321443</v>
      </c>
      <c r="I1641" s="1">
        <f t="shared" si="1853"/>
        <v>10.606205859913691</v>
      </c>
      <c r="J1641" s="1">
        <f t="shared" si="1853"/>
        <v>11.575794583499476</v>
      </c>
      <c r="K1641" s="1">
        <f t="shared" si="1853"/>
        <v>14.16587921733589</v>
      </c>
      <c r="L1641" s="1">
        <f t="shared" ref="L1641:O1641" si="1854">SUM(L1642:L1644)</f>
        <v>17.57463960969157</v>
      </c>
      <c r="M1641" s="1">
        <f t="shared" si="1854"/>
        <v>19.190721397155038</v>
      </c>
      <c r="N1641" s="1">
        <f t="shared" si="1854"/>
        <v>19.745340011421021</v>
      </c>
      <c r="O1641" s="1">
        <f t="shared" si="1854"/>
        <v>20.314282611704833</v>
      </c>
      <c r="P1641" s="1">
        <f>SUM(P1642:P1644)</f>
        <v>20.820706538615433</v>
      </c>
      <c r="Q1641" s="1">
        <f>SUM(Q1642:Q1644)</f>
        <v>21.324843186896072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9.7090151272275058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10.080390069224196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10.452326721333945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10.945853296727213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11.438178424019723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11.929322466111495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12.419092943940019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1.5023086672533852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1.6575443698493402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1.7463588019843601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1.8943892693071016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1.9814334730211129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2.0281707222222458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2.1042723134486123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2.1803818107006161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2.2149673452018286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2.2672781326615774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2.2822076657540737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2.3116119015999916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2.8795198245293817E-6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3.9860327282762536E-6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6.5934305086755888E-6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0.384155733547762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2.428693367886138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5.389977227018762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6.5580128651204772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6.5845193694919777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6.6088260550235312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6.6091764067498646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6.5941383413560599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2.4062057442321022E-5</v>
      </c>
      <c r="K1645" s="1">
        <f t="shared" si="1856"/>
        <v>1.1663241309860628E-3</v>
      </c>
      <c r="L1645" s="1">
        <f t="shared" ref="L1645:O1645" si="1857">SUM(L1646:L1648)</f>
        <v>1.1590048644516909E-3</v>
      </c>
      <c r="M1645" s="1">
        <f t="shared" si="1857"/>
        <v>1.2480987534217356E-3</v>
      </c>
      <c r="N1645" s="1">
        <f t="shared" si="1857"/>
        <v>1.1965721094538426E-3</v>
      </c>
      <c r="O1645" s="1">
        <f t="shared" si="1857"/>
        <v>1.2332409534392646E-3</v>
      </c>
      <c r="P1645" s="1">
        <f>SUM(P1646:P1648)</f>
        <v>1.169229539624683E-3</v>
      </c>
      <c r="Q1645" s="1">
        <f>SUM(Q1646:Q1648)</f>
        <v>1.6696283188857516E-3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4.2216563440393038E-4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3.9017048494063676E-4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3.290816547265623E-4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3.0290294025314706E-4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2.7978944822567865E-4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2.3858777348850684E-4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4.5233240818806555E-4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6.5660553904667716E-5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7.7057568777772376E-5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2.2034286423882821E-4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2.2668897253092722E-4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2.9105185646226826E-4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2.7286070951686089E-4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5.5860706164360355E-4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2.4062057442321022E-5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6.7849794267746464E-4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6.9177681073328179E-4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6.9867423445634511E-4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6.6698019666976843E-4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6.6239964875131779E-4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6.5778105661931511E-4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6.5868884905408262E-4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0.7963892066764664</v>
      </c>
      <c r="H1649" s="1">
        <f t="shared" si="1859"/>
        <v>1.5965327723610874</v>
      </c>
      <c r="I1649" s="1">
        <f t="shared" si="1859"/>
        <v>2.1026607504052532</v>
      </c>
      <c r="J1649" s="1">
        <f t="shared" si="1859"/>
        <v>2.1027304238104074</v>
      </c>
      <c r="K1649" s="1">
        <f t="shared" si="1859"/>
        <v>1.0730702793103717</v>
      </c>
      <c r="L1649" s="1">
        <f t="shared" ref="L1649:O1649" si="1860">L1654</f>
        <v>2.0978361536120132E-4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1.6634749464576306</v>
      </c>
      <c r="G1650" s="1">
        <f t="shared" ref="G1650:K1650" si="1862">G1649-G1651</f>
        <v>0.75279457833883223</v>
      </c>
      <c r="H1650" s="1">
        <f t="shared" si="1862"/>
        <v>1.5091378607489849</v>
      </c>
      <c r="I1650" s="1">
        <f t="shared" si="1862"/>
        <v>1.9875081065342002</v>
      </c>
      <c r="J1650" s="1">
        <f t="shared" si="1862"/>
        <v>1.9814913629841533</v>
      </c>
      <c r="K1650" s="1">
        <f t="shared" si="1862"/>
        <v>0.96890956606862111</v>
      </c>
      <c r="L1650" s="1">
        <f t="shared" ref="L1650:O1650" si="1863">L1649-L1651</f>
        <v>1.4330676025484131E-4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9.6332817270727414E-2</v>
      </c>
      <c r="G1651" s="1">
        <f t="shared" ref="G1651:K1651" si="1864">SUM(G1652:G1653)</f>
        <v>4.3594628337634188E-2</v>
      </c>
      <c r="H1651" s="1">
        <f t="shared" si="1864"/>
        <v>8.7394911612102374E-2</v>
      </c>
      <c r="I1651" s="1">
        <f t="shared" si="1864"/>
        <v>0.11515264387105317</v>
      </c>
      <c r="J1651" s="1">
        <f t="shared" si="1864"/>
        <v>0.12123906082625416</v>
      </c>
      <c r="K1651" s="1">
        <f t="shared" si="1864"/>
        <v>0.10416071324175058</v>
      </c>
      <c r="L1651" s="1">
        <f t="shared" ref="L1651:O1651" si="1865">SUM(L1652:L1653)</f>
        <v>6.6476855106360007E-5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9.6332817270727414E-2</v>
      </c>
      <c r="G1652" s="1">
        <f>[1]Transport!C$25/SUM([1]Transport!C$21,[1]Transport!C$25)*G1649*(G$35+G$600)/(G$35+G$600+G$39)</f>
        <v>4.3594628337634188E-2</v>
      </c>
      <c r="H1652" s="1">
        <f>[1]Transport!D$25/SUM([1]Transport!D$21,[1]Transport!D$25)*H1649*(H$35+H$600)/(H$35+H$600+H$39)</f>
        <v>8.7394911612102374E-2</v>
      </c>
      <c r="I1652" s="1">
        <f>[1]Transport!E$25/SUM([1]Transport!E$21,[1]Transport!E$25)*I1649*(I$35+I$600)/(I$35+I$600+I$39)</f>
        <v>0.11515264387105317</v>
      </c>
      <c r="J1652" s="1">
        <f>[1]Transport!F$25/SUM([1]Transport!F$21,[1]Transport!F$25)*J1649*(J$35+J$600)/(J$35+J$600+J$39)</f>
        <v>0.12123906082625416</v>
      </c>
      <c r="K1652" s="1">
        <f>[1]Transport!G$25/SUM([1]Transport!G$21,[1]Transport!G$25)*K1649*(K$35+K$600)/(K$35+K$600+K$39)</f>
        <v>5.8771504720651097E-2</v>
      </c>
      <c r="L1652" s="1">
        <f>[1]Transport!H$25/SUM([1]Transport!H$21,[1]Transport!H$25)*L1649*(L$35+L$600)/(L$35+L$600+L$39)</f>
        <v>5.5961759924015264E-5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4.5389208521099476E-2</v>
      </c>
      <c r="L1653" s="1">
        <f>(L$39+L$719)/([1]Transport!H$21+[1]Transport!H$25)*L1649</f>
        <v>1.0515095182344742E-5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0.7963892066764664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1.5965327723610874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2.1026607504052532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2.1027304238104074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1.0730702793103717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2.0978361536120132E-4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0.39609137744756268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9.1199695135888933E-5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1.2093910185189938E-4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1.2646914528149591E-4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1.2322607659694245E-4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1.5525881669152332E-4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1.1090314777600451E-4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0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0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0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3.4835535272972738E-4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17.380404156457143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15.762788224805931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14.414824532935858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13.875481514524616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10.832607563470985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4.8689194636920599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2.0429300603054008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2.0429264750657388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2.0429269384870681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2.0429260488597536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2.0429254089872195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30.629341258638654</v>
      </c>
      <c r="G1663" s="1">
        <f>IF([1]Transport!C$23+[1]Transport_Aviation_Intl!C$11&lt;0,0,[1]Transport!C$23+[1]Transport_Aviation_Intl!C$11)</f>
        <v>59.879987517727741</v>
      </c>
      <c r="H1663" s="1">
        <f>IF([1]Transport!D$23+[1]Transport_Aviation_Intl!D$11&lt;0,0,[1]Transport!D$23+[1]Transport_Aviation_Intl!D$11)</f>
        <v>85.344131200396433</v>
      </c>
      <c r="I1663" s="1">
        <f>IF([1]Transport!E$23+[1]Transport_Aviation_Intl!E$11&lt;0,0,[1]Transport!E$23+[1]Transport_Aviation_Intl!E$11)</f>
        <v>85.555000333637381</v>
      </c>
      <c r="J1663" s="1">
        <f>IF([1]Transport!F$23+[1]Transport_Aviation_Intl!F$11&lt;0,0,[1]Transport!F$23+[1]Transport_Aviation_Intl!F$11)</f>
        <v>76.38122520545474</v>
      </c>
      <c r="K1663" s="1">
        <f>IF([1]Transport!G$23+[1]Transport_Aviation_Intl!G$11&lt;0,0,[1]Transport!G$23+[1]Transport_Aviation_Intl!G$11)</f>
        <v>54.630065059883151</v>
      </c>
      <c r="L1663" s="1">
        <f>IF([1]Transport!H$23+[1]Transport_Aviation_Intl!H$11&lt;0,0,[1]Transport!H$23+[1]Transport_Aviation_Intl!H$11)</f>
        <v>28.159981277986013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2.3105316565996681E-4</v>
      </c>
      <c r="O1663" s="1">
        <f>IF([1]Transport!K$23+[1]Transport_Aviation_Intl!K$11&lt;0,0,[1]Transport!K$23+[1]Transport_Aviation_Intl!K$11)</f>
        <v>2.7065749722998689E-4</v>
      </c>
      <c r="P1663" s="1">
        <f>IF([1]Transport!L$23+[1]Transport_Aviation_Intl!L$11&lt;0,0,[1]Transport!L$23+[1]Transport_Aviation_Intl!L$11)</f>
        <v>2.3997950853993366E-4</v>
      </c>
      <c r="Q1663" s="1">
        <f>IF([1]Transport!M$23+[1]Transport_Aviation_Intl!M$11&lt;0,0,[1]Transport!M$23+[1]Transport_Aviation_Intl!M$11)</f>
        <v>4.6060197131003733E-4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6.5876518333559601E-4</v>
      </c>
      <c r="G1664" s="1">
        <f t="shared" si="1871"/>
        <v>1.24987218410491E-5</v>
      </c>
      <c r="H1664" s="1">
        <f t="shared" si="1871"/>
        <v>8.29025375898495E-4</v>
      </c>
      <c r="I1664" s="1">
        <f t="shared" si="1871"/>
        <v>5.3274620720023851</v>
      </c>
      <c r="J1664" s="1">
        <f t="shared" si="1871"/>
        <v>5.3274620720023851</v>
      </c>
      <c r="K1664" s="1">
        <f t="shared" si="1871"/>
        <v>18.513242247288648</v>
      </c>
      <c r="L1664" s="1">
        <f t="shared" ref="L1664:O1664" si="1872">L36</f>
        <v>38.847520851510822</v>
      </c>
      <c r="M1664" s="1">
        <f t="shared" si="1872"/>
        <v>68.659627356594939</v>
      </c>
      <c r="N1664" s="1">
        <f t="shared" si="1872"/>
        <v>95.362669403800425</v>
      </c>
      <c r="O1664" s="1">
        <f t="shared" si="1872"/>
        <v>95.543959635095689</v>
      </c>
      <c r="P1664" s="1">
        <f>P36</f>
        <v>96.256711281584614</v>
      </c>
      <c r="Q1664" s="1">
        <f>Q36</f>
        <v>97.823816320265564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13.185780175286263</v>
      </c>
      <c r="K1665" s="1">
        <f t="shared" si="1873"/>
        <v>20.334278604222174</v>
      </c>
      <c r="L1665" s="1">
        <f t="shared" ref="L1665:O1665" si="1874">L40</f>
        <v>29.812106505084117</v>
      </c>
      <c r="M1665" s="1">
        <f t="shared" si="1874"/>
        <v>26.88433227850075</v>
      </c>
      <c r="N1665" s="1">
        <f t="shared" si="1874"/>
        <v>0</v>
      </c>
      <c r="O1665" s="1">
        <f t="shared" si="1874"/>
        <v>0.71275164648892542</v>
      </c>
      <c r="P1665" s="1">
        <f>P40</f>
        <v>1.5671050386809497</v>
      </c>
      <c r="Q1665" s="1">
        <f>Q40</f>
        <v>1.5794473694543001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0.24501789323453999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0.25420589182633024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0.26339448290224005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0.27583115662952651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0.28823755434175174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0.30061418917591148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0.31295621073606078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2.5094612381286394E-2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2.7687674559050589E-2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2.9171233694981782E-2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3.1643939390593942E-2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3.3097928573944897E-2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3.3878629090446734E-2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3.5149832522239736E-2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3.6421168016539641E-2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3.6998885899173141E-2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3.7872686978322974E-2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3.8122070380120623E-2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3.8613239683077775E-2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7.104902175741E-6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9.8351024925946707E-6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1.6268573102927901E-5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0.53291109528904801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4.4723894087851201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11.3384333439543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14.1315561273023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14.131560636406901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14.131584885838199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14.131571656923001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14.131570754173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7.5744467590036979E-6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7.2692587326006249E-6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6.3578830334458099E-6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5.8521082441271889E-6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5.4055537896492223E-6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4.6095342455677434E-6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8.7390971273867664E-6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4.7911672258202904E-7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5.0977329904055868E-7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1.3075365522798965E-6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1.3451949923900899E-6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1.7271307707103705E-6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1.6191826887918477E-6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3.3148300671493801E-6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4.3154776934597502E-5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1.2168713102367599E-3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1.2406866714238199E-3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1.25305705092715E-3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1.1962144831577401E-3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1.1879993700431299E-3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1.1797160254585601E-3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1.1813441314556901E-3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0.72185694787251897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1.44711689281246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1.9058775018224099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1.90594065465167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0.97264406672249004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1.90150442809578E-4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1.6053876187136192E-3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3.6963910283807096E-7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4.9017511560722683E-7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5.1258879022451367E-7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4.9944439322609885E-7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6.292754556256313E-7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4.4949865221323856E-7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0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0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0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1.4119099834708143E-6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17.176528194641801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15.5778872534996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14.2457354720834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13.712719065851999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10.7055386952162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4.8118059679570804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2.0189660415624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2.0189624983783898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2.01896295636368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2.0189620771718899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2.0189614448051998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2.5236122307341281E-2</v>
      </c>
      <c r="L1678" s="7">
        <f t="shared" ref="L1678:O1678" si="1879">IFERROR(L1667/L1642,"-")</f>
        <v>2.521786261053828E-2</v>
      </c>
      <c r="M1678" s="7">
        <f t="shared" si="1879"/>
        <v>2.5199602913735283E-2</v>
      </c>
      <c r="N1678" s="7">
        <f t="shared" si="1879"/>
        <v>2.5199602913735325E-2</v>
      </c>
      <c r="O1678" s="7">
        <f t="shared" si="1879"/>
        <v>2.5199602913735308E-2</v>
      </c>
      <c r="P1678" s="7">
        <f t="shared" ref="P1678:Q1680" si="1880">IFERROR(P1667/P1642,"-")</f>
        <v>2.5199602913735322E-2</v>
      </c>
      <c r="Q1678" s="7">
        <f t="shared" si="1880"/>
        <v>2.5199602913735332E-2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1.6704032219401314E-2</v>
      </c>
      <c r="G1679" s="7">
        <f t="shared" si="1878"/>
        <v>1.6704032219401293E-2</v>
      </c>
      <c r="H1679" s="7">
        <f t="shared" si="1878"/>
        <v>1.6704032219401286E-2</v>
      </c>
      <c r="I1679" s="7">
        <f t="shared" si="1878"/>
        <v>1.6704032219401317E-2</v>
      </c>
      <c r="J1679" s="7">
        <f t="shared" si="1878"/>
        <v>1.6704032219401307E-2</v>
      </c>
      <c r="K1679" s="7">
        <f t="shared" si="1878"/>
        <v>1.6704032219401269E-2</v>
      </c>
      <c r="L1679" s="7">
        <f t="shared" ref="L1679:O1679" si="1881">IFERROR(L1668/L1643,"-")</f>
        <v>1.6704032219401303E-2</v>
      </c>
      <c r="M1679" s="7">
        <f t="shared" si="1881"/>
        <v>1.6704032219401303E-2</v>
      </c>
      <c r="N1679" s="7">
        <f t="shared" si="1881"/>
        <v>1.6704032219401317E-2</v>
      </c>
      <c r="O1679" s="7">
        <f t="shared" si="1881"/>
        <v>1.6704032219401286E-2</v>
      </c>
      <c r="P1679" s="7">
        <f t="shared" si="1880"/>
        <v>1.6704032219401276E-2</v>
      </c>
      <c r="Q1679" s="7">
        <f t="shared" si="1880"/>
        <v>1.6704032219401303E-2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2.467391304347835</v>
      </c>
      <c r="H1680">
        <f t="shared" si="1878"/>
        <v>2.4673913043478266</v>
      </c>
      <c r="I1680">
        <f t="shared" si="1878"/>
        <v>2.4673913043478399</v>
      </c>
      <c r="J1680">
        <f t="shared" si="1878"/>
        <v>1.3872267123739057</v>
      </c>
      <c r="K1680">
        <f t="shared" si="1878"/>
        <v>1.8414796482430196</v>
      </c>
      <c r="L1680">
        <f t="shared" ref="L1680:O1680" si="1882">IFERROR(L1669/L1644,"-")</f>
        <v>2.1036143320081662</v>
      </c>
      <c r="M1680">
        <f t="shared" si="1882"/>
        <v>2.154853370670033</v>
      </c>
      <c r="N1680">
        <f t="shared" si="1882"/>
        <v>2.1461795225149758</v>
      </c>
      <c r="O1680">
        <f t="shared" si="1882"/>
        <v>2.1382897307603419</v>
      </c>
      <c r="P1680">
        <f t="shared" si="1880"/>
        <v>2.1381743786548975</v>
      </c>
      <c r="Q1680">
        <f t="shared" si="1880"/>
        <v>2.1430503915189161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1.7941883805152235E-2</v>
      </c>
      <c r="L1681">
        <f t="shared" ref="L1681:O1681" si="1884">IFERROR(L1670/L1646,"-")</f>
        <v>1.8630980592257308E-2</v>
      </c>
      <c r="M1681">
        <f t="shared" si="1884"/>
        <v>1.9320077379362418E-2</v>
      </c>
      <c r="N1681">
        <f t="shared" si="1884"/>
        <v>1.9320077379362404E-2</v>
      </c>
      <c r="O1681">
        <f t="shared" si="1884"/>
        <v>1.9320077379362404E-2</v>
      </c>
      <c r="P1681">
        <f t="shared" ref="P1681:Q1683" si="1885">IFERROR(P1670/P1646,"-")</f>
        <v>1.9320077379362411E-2</v>
      </c>
      <c r="Q1681">
        <f t="shared" si="1885"/>
        <v>1.9320077379362404E-2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7.2968729943651799E-3</v>
      </c>
      <c r="L1682">
        <f t="shared" ref="L1682:O1682" si="1886">IFERROR(L1671/L1647,"-")</f>
        <v>6.6154864100462672E-3</v>
      </c>
      <c r="M1682">
        <f t="shared" si="1886"/>
        <v>5.9340998257273545E-3</v>
      </c>
      <c r="N1682">
        <f t="shared" si="1886"/>
        <v>5.9340998257273615E-3</v>
      </c>
      <c r="O1682">
        <f t="shared" si="1886"/>
        <v>5.9340998257273597E-3</v>
      </c>
      <c r="P1682">
        <f t="shared" si="1885"/>
        <v>5.9340998257273589E-3</v>
      </c>
      <c r="Q1682">
        <f t="shared" si="1885"/>
        <v>5.9340998257273597E-3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1.7934782608695659</v>
      </c>
      <c r="K1683">
        <f t="shared" si="1883"/>
        <v>1.7934782608695692</v>
      </c>
      <c r="L1683">
        <f t="shared" ref="L1683:O1683" si="1887">IFERROR(L1672/L1648,"-")</f>
        <v>1.7934782608695643</v>
      </c>
      <c r="M1683">
        <f t="shared" si="1887"/>
        <v>1.7934782608695785</v>
      </c>
      <c r="N1683">
        <f t="shared" si="1887"/>
        <v>1.7934782608695701</v>
      </c>
      <c r="O1683">
        <f t="shared" si="1887"/>
        <v>1.7934782608695738</v>
      </c>
      <c r="P1683">
        <f t="shared" si="1885"/>
        <v>1.7934782608695741</v>
      </c>
      <c r="Q1683">
        <f t="shared" si="1885"/>
        <v>1.7934782608695627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0.90641226905247829</v>
      </c>
      <c r="H1684" s="4">
        <f t="shared" si="1888"/>
        <v>0.90641226905248018</v>
      </c>
      <c r="I1684" s="4">
        <f t="shared" si="1888"/>
        <v>0.90641226905247718</v>
      </c>
      <c r="J1684" s="4">
        <f t="shared" si="1888"/>
        <v>0.90641226905247796</v>
      </c>
      <c r="K1684" s="4">
        <f t="shared" si="1888"/>
        <v>0.90641226905247774</v>
      </c>
      <c r="L1684" s="4">
        <f t="shared" ref="L1684:O1684" si="1889">IFERROR(L1673/L1654,"-")</f>
        <v>0.9064122690524743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4.0530738867855095E-3</v>
      </c>
      <c r="G1686" s="1">
        <f t="shared" si="1890"/>
        <v>4.0530738867855104E-3</v>
      </c>
      <c r="H1686">
        <f t="shared" si="1890"/>
        <v>4.053073886785513E-3</v>
      </c>
      <c r="I1686">
        <f t="shared" si="1890"/>
        <v>4.0530738867855078E-3</v>
      </c>
      <c r="J1686">
        <f t="shared" si="1890"/>
        <v>4.053073886785513E-3</v>
      </c>
      <c r="K1686">
        <f t="shared" si="1890"/>
        <v>4.0530738867855087E-3</v>
      </c>
      <c r="L1686">
        <f t="shared" ref="L1686:O1686" si="1893">IFERROR(L1675/L1661,"-")</f>
        <v>4.0530738867855121E-3</v>
      </c>
      <c r="M1686" t="str">
        <f t="shared" si="1893"/>
        <v>-</v>
      </c>
      <c r="N1686" t="str">
        <f t="shared" si="1893"/>
        <v>-</v>
      </c>
      <c r="O1686" t="str">
        <f t="shared" si="1893"/>
        <v>-</v>
      </c>
      <c r="P1686" t="str">
        <f t="shared" si="1892"/>
        <v>-</v>
      </c>
      <c r="Q1686">
        <f t="shared" si="1892"/>
        <v>4.0530738867855121E-3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0.98826978015125166</v>
      </c>
      <c r="H1687" s="4">
        <f t="shared" si="1890"/>
        <v>0.98826978015124567</v>
      </c>
      <c r="I1687" s="4">
        <f t="shared" si="1890"/>
        <v>0.98826978015125233</v>
      </c>
      <c r="J1687" s="4">
        <f t="shared" si="1890"/>
        <v>0.98826978015125178</v>
      </c>
      <c r="K1687" s="4">
        <f t="shared" si="1890"/>
        <v>0.98826978015124645</v>
      </c>
      <c r="L1687" s="4">
        <f t="shared" ref="L1687:O1687" si="1894">IFERROR(L1676/L1662,"-")</f>
        <v>0.98826978015124722</v>
      </c>
      <c r="M1687" s="4">
        <f t="shared" si="1894"/>
        <v>0.98826978015125078</v>
      </c>
      <c r="N1687" s="4">
        <f t="shared" si="1894"/>
        <v>0.988269780151252</v>
      </c>
      <c r="O1687" s="4">
        <f t="shared" si="1894"/>
        <v>0.98826978015124944</v>
      </c>
      <c r="P1687" s="4">
        <f t="shared" si="1892"/>
        <v>0.98826978015124967</v>
      </c>
      <c r="Q1687" s="4">
        <f t="shared" si="1892"/>
        <v>0.988269780151249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34.61169529223281</v>
      </c>
      <c r="G1688" s="3">
        <f t="shared" ref="G1688:K1688" si="1895">SUM(G1689:G1691,G1694:G1696,-G1701)</f>
        <v>32.358551641960467</v>
      </c>
      <c r="H1688" s="3">
        <f t="shared" si="1895"/>
        <v>30.869743816818733</v>
      </c>
      <c r="I1688" s="3">
        <f t="shared" si="1895"/>
        <v>24.620912797107604</v>
      </c>
      <c r="J1688" s="3">
        <f t="shared" si="1895"/>
        <v>17.968341072608268</v>
      </c>
      <c r="K1688" s="3">
        <f t="shared" si="1895"/>
        <v>13.143217083705975</v>
      </c>
      <c r="L1688" s="3">
        <f t="shared" ref="L1688:O1688" si="1896">SUM(L1689:L1691,L1694:L1696,-L1701)</f>
        <v>6.5659187660477816</v>
      </c>
      <c r="M1688" s="3">
        <f>SUM(M1689:M1691,M1694:M1696,-M1701)</f>
        <v>-1.1378020061585892E-2</v>
      </c>
      <c r="N1688" s="3">
        <f t="shared" si="1896"/>
        <v>-1.4073944308821766</v>
      </c>
      <c r="O1688" s="3">
        <f t="shared" si="1896"/>
        <v>-2.8034148359281623</v>
      </c>
      <c r="P1688" s="3">
        <f>SUM(P1689:P1691,P1694:P1696,-P1701)</f>
        <v>-3.6366987708563365</v>
      </c>
      <c r="Q1688" s="3">
        <f>SUM(Q1689:Q1691,Q1694:Q1696,-Q1701)</f>
        <v>-4.4699864513476548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2.6033294317016127</v>
      </c>
      <c r="G1689" s="1">
        <f>[1]Summary!C53+[1]Summary!C59</f>
        <v>2.3785275244077857</v>
      </c>
      <c r="H1689" s="1">
        <f>[1]Summary!D53+[1]Summary!D59</f>
        <v>2.3802731023257402</v>
      </c>
      <c r="I1689" s="1">
        <f>[1]Summary!E53+[1]Summary!E59</f>
        <v>2.2433935351345573</v>
      </c>
      <c r="J1689" s="1">
        <f>[1]Summary!F53+[1]Summary!F59</f>
        <v>2.2405938010235102</v>
      </c>
      <c r="K1689" s="1">
        <f>[1]Summary!G53+[1]Summary!G59</f>
        <v>1.2336111492301367</v>
      </c>
      <c r="L1689" s="1">
        <f>[1]Summary!H53+[1]Summary!H59</f>
        <v>7.9891140520848669E-2</v>
      </c>
      <c r="M1689" s="1">
        <f>[1]Summary!I53+[1]Summary!I59</f>
        <v>-7.5924073489427091E-2</v>
      </c>
      <c r="N1689" s="1">
        <f>[1]Summary!J53+[1]Summary!J59</f>
        <v>-9.9206106902852476E-2</v>
      </c>
      <c r="O1689" s="1">
        <f>[1]Summary!K53+[1]Summary!K59</f>
        <v>-0.10333895786841829</v>
      </c>
      <c r="P1689" s="1">
        <f>[1]Summary!L53+[1]Summary!L59</f>
        <v>-0.10340778104333248</v>
      </c>
      <c r="Q1689" s="1">
        <f>[1]Summary!M53+[1]Summary!M59</f>
        <v>-0.10321261453616248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-3.0838084017360931E-5</v>
      </c>
      <c r="L1690" s="1">
        <f>[1]Summary!H54+[1]Summary!H61+[1]Summary!H62</f>
        <v>-4.232731193007307E-5</v>
      </c>
      <c r="M1690" s="1">
        <f>[1]Summary!I54+[1]Summary!I61+[1]Summary!I62</f>
        <v>-0.96546369134038534</v>
      </c>
      <c r="N1690" s="1">
        <f>[1]Summary!J54+[1]Summary!J61+[1]Summary!J62</f>
        <v>-1.4379266899613243</v>
      </c>
      <c r="O1690" s="1">
        <f>[1]Summary!K54+[1]Summary!K61+[1]Summary!K62</f>
        <v>-1.4509820333455448</v>
      </c>
      <c r="P1690" s="1">
        <f>[1]Summary!L54+[1]Summary!L61+[1]Summary!L62</f>
        <v>-1.6099797539239922</v>
      </c>
      <c r="Q1690" s="1">
        <f>[1]Summary!M54+[1]Summary!M61+[1]Summary!M62</f>
        <v>-1.7086789600511669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6.4918097463134368</v>
      </c>
      <c r="G1691" s="1">
        <f>[1]Summary!C55+[1]Summary!C60</f>
        <v>6.111385627811587</v>
      </c>
      <c r="H1691" s="1">
        <f>[1]Summary!D55+[1]Summary!D60</f>
        <v>5.5737300835585204</v>
      </c>
      <c r="I1691" s="1">
        <f>[1]Summary!E55+[1]Summary!E60</f>
        <v>4.8911776698301468</v>
      </c>
      <c r="J1691" s="1">
        <f>[1]Summary!F55+[1]Summary!F60</f>
        <v>4.0296387410397916</v>
      </c>
      <c r="K1691" s="1">
        <f>[1]Summary!G55+[1]Summary!G60</f>
        <v>3.091930672155407</v>
      </c>
      <c r="L1691" s="1">
        <f>[1]Summary!H55+[1]Summary!H60</f>
        <v>0.86496938438601489</v>
      </c>
      <c r="M1691" s="1">
        <f>[1]Summary!I55+[1]Summary!I60</f>
        <v>0.16042105699422127</v>
      </c>
      <c r="N1691" s="1">
        <f>[1]Summary!J55+[1]Summary!J60</f>
        <v>6.1286576353381861E-2</v>
      </c>
      <c r="O1691" s="1">
        <f>[1]Summary!K55+[1]Summary!K60</f>
        <v>5.4472136290683704E-2</v>
      </c>
      <c r="P1691" s="1">
        <f>[1]Summary!L55+[1]Summary!L60</f>
        <v>4.8474273265042722E-2</v>
      </c>
      <c r="Q1691" s="1">
        <f>[1]Summary!M55+[1]Summary!M60</f>
        <v>4.2980827752456818E-2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4.4024629458287965</v>
      </c>
      <c r="G1692" s="1">
        <f t="shared" ref="G1692:K1692" si="1901">G1691-G1693</f>
        <v>4.0003724579375071</v>
      </c>
      <c r="H1692" s="1">
        <f t="shared" si="1901"/>
        <v>3.4714606124972605</v>
      </c>
      <c r="I1692" s="1">
        <f t="shared" si="1901"/>
        <v>2.7975204852898266</v>
      </c>
      <c r="J1692" s="1">
        <f t="shared" si="1901"/>
        <v>1.9441036284513618</v>
      </c>
      <c r="K1692" s="1">
        <f t="shared" si="1901"/>
        <v>1.0145501852994796</v>
      </c>
      <c r="L1692" s="1">
        <f t="shared" ref="L1692:O1692" si="1902">L1691-L1693</f>
        <v>-0.32312230627985583</v>
      </c>
      <c r="M1692" s="1">
        <f t="shared" si="1902"/>
        <v>-0.87145082040827893</v>
      </c>
      <c r="N1692" s="1">
        <f t="shared" si="1902"/>
        <v>-0.97058434687575823</v>
      </c>
      <c r="O1692" s="1">
        <f t="shared" si="1902"/>
        <v>-0.9773972428659865</v>
      </c>
      <c r="P1692" s="1">
        <f>P1691-P1693</f>
        <v>-0.9833949131187274</v>
      </c>
      <c r="Q1692" s="1">
        <f>Q1691-Q1693</f>
        <v>-0.98888787772892339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2.0936571845403202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2.0855351125884298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2.0773804868559274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1.1880916906658707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1.0318718774025002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1.0318709232291401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1.0318693791566702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1.0318691863837701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1.0318687054813802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3.7898897382521999</v>
      </c>
      <c r="G1694" s="1">
        <f>[1]Summary!C56</f>
        <v>3.4175026050458199</v>
      </c>
      <c r="H1694" s="1">
        <f>[1]Summary!D56</f>
        <v>3.5083545599015298</v>
      </c>
      <c r="I1694" s="1">
        <f>[1]Summary!E56</f>
        <v>2.9880673770025798</v>
      </c>
      <c r="J1694" s="1">
        <f>[1]Summary!F56</f>
        <v>2.71242398400388</v>
      </c>
      <c r="K1694" s="1">
        <f>[1]Summary!G56</f>
        <v>2.356889122022308</v>
      </c>
      <c r="L1694" s="1">
        <f>[1]Summary!H56</f>
        <v>1.6912953349680169</v>
      </c>
      <c r="M1694" s="1">
        <f>[1]Summary!I56</f>
        <v>0.44244223646395198</v>
      </c>
      <c r="N1694" s="1">
        <f>[1]Summary!J56</f>
        <v>0.22438112628822929</v>
      </c>
      <c r="O1694" s="1">
        <f>[1]Summary!K56</f>
        <v>0.11872867340715938</v>
      </c>
      <c r="P1694" s="1">
        <f>[1]Summary!L56</f>
        <v>7.6108027757896088E-2</v>
      </c>
      <c r="Q1694" s="1">
        <f>[1]Summary!M56</f>
        <v>3.0078348642211795E-2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7.1749409418192895</v>
      </c>
      <c r="G1695" s="1">
        <f>[1]Summary!C57</f>
        <v>6.5876261202113486</v>
      </c>
      <c r="H1695" s="1">
        <f>[1]Summary!D57</f>
        <v>6.5017920254054307</v>
      </c>
      <c r="I1695" s="1">
        <f>[1]Summary!E57</f>
        <v>6.101978312749794</v>
      </c>
      <c r="J1695" s="1">
        <f>[1]Summary!F57</f>
        <v>4.5147957155742988</v>
      </c>
      <c r="K1695" s="1">
        <f>[1]Summary!G57</f>
        <v>3.7308039949578933</v>
      </c>
      <c r="L1695" s="1">
        <f>[1]Summary!H57</f>
        <v>2.5435587398552388</v>
      </c>
      <c r="M1695" s="1">
        <f>[1]Summary!I57</f>
        <v>0.80949919032043494</v>
      </c>
      <c r="N1695" s="1">
        <f>[1]Summary!J57</f>
        <v>0.3890063570723501</v>
      </c>
      <c r="O1695" s="1">
        <f>[1]Summary!K57</f>
        <v>0.23506026410602093</v>
      </c>
      <c r="P1695" s="1">
        <f>[1]Summary!L57</f>
        <v>0.23095111071318888</v>
      </c>
      <c r="Q1695" s="1">
        <f>[1]Summary!M57</f>
        <v>0.13888625028413493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14.551725434146272</v>
      </c>
      <c r="G1696" s="1">
        <f>[1]Summary!C58</f>
        <v>13.863509764483924</v>
      </c>
      <c r="H1696" s="1">
        <f>[1]Summary!D58</f>
        <v>12.90559404562751</v>
      </c>
      <c r="I1696" s="1">
        <f>[1]Summary!E58</f>
        <v>8.396295902390527</v>
      </c>
      <c r="J1696" s="1">
        <f>[1]Summary!F58</f>
        <v>4.4708888309667891</v>
      </c>
      <c r="K1696" s="1">
        <f>[1]Summary!G58</f>
        <v>2.7300161116090775</v>
      </c>
      <c r="L1696" s="1">
        <f>[1]Summary!H58</f>
        <v>1.3862518126879113</v>
      </c>
      <c r="M1696" s="1">
        <f>[1]Summary!I58</f>
        <v>2.0391539103986597E-2</v>
      </c>
      <c r="N1696" s="1">
        <f>[1]Summary!J58</f>
        <v>1.6958888263237212E-2</v>
      </c>
      <c r="O1696" s="1">
        <f>[1]Summary!K58</f>
        <v>1.52695854493525E-2</v>
      </c>
      <c r="P1696" s="1">
        <f>[1]Summary!L58</f>
        <v>1.3928890750454198E-2</v>
      </c>
      <c r="Q1696" s="1">
        <f>[1]Summary!M58</f>
        <v>1.2107669425106351E-2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1.0920964369942674</v>
      </c>
      <c r="L1697" s="1">
        <f>-[1]Summary!H59</f>
        <v>2.2494657628607353</v>
      </c>
      <c r="M1697" s="1">
        <f>-[1]Summary!I59</f>
        <v>2.3933195622144252</v>
      </c>
      <c r="N1697" s="1">
        <f>-[1]Summary!J59</f>
        <v>2.4170297296491285</v>
      </c>
      <c r="O1697" s="1">
        <f>-[1]Summary!K59</f>
        <v>2.421142941377382</v>
      </c>
      <c r="P1697" s="1">
        <f>-[1]Summary!L59</f>
        <v>2.421128220851374</v>
      </c>
      <c r="Q1697" s="1">
        <f>-[1]Summary!M59</f>
        <v>2.4211624764737052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0.76969139482189908</v>
      </c>
      <c r="L1698" s="1">
        <f>-[1]Summary!H60</f>
        <v>2.6831541749160461</v>
      </c>
      <c r="M1698" s="1">
        <f>-[1]Summary!I60</f>
        <v>3.0072752669544878</v>
      </c>
      <c r="N1698" s="1">
        <f>-[1]Summary!J60</f>
        <v>2.996906253953175</v>
      </c>
      <c r="O1698" s="1">
        <f>-[1]Summary!K60</f>
        <v>2.9959238535720791</v>
      </c>
      <c r="P1698" s="1">
        <f>-[1]Summary!L60</f>
        <v>3.0019084737772652</v>
      </c>
      <c r="Q1698" s="1">
        <f>-[1]Summary!M60</f>
        <v>3.0073774697757871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0.36104479030022946</v>
      </c>
      <c r="N1699" s="1">
        <f>-[1]Summary!J61</f>
        <v>0.78076492923432428</v>
      </c>
      <c r="O1699" s="1">
        <f>-[1]Summary!K61</f>
        <v>0.84654665184170008</v>
      </c>
      <c r="P1699" s="1">
        <f>-[1]Summary!L61</f>
        <v>0.95286424165706662</v>
      </c>
      <c r="Q1699" s="1">
        <f>-[1]Summary!M61</f>
        <v>1.0156640085422586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3.0838084017360931E-5</v>
      </c>
      <c r="L1700" s="1">
        <f>-[1]Summary!H62</f>
        <v>4.232731193007307E-5</v>
      </c>
      <c r="M1700" s="1">
        <f>-[1]Summary!I62</f>
        <v>0.60441890104015583</v>
      </c>
      <c r="N1700" s="1">
        <f>-[1]Summary!J62</f>
        <v>0.65716176072700005</v>
      </c>
      <c r="O1700" s="1">
        <f>-[1]Summary!K62</f>
        <v>0.60443538150384468</v>
      </c>
      <c r="P1700" s="1">
        <f>-[1]Summary!L62</f>
        <v>0.65711551226692566</v>
      </c>
      <c r="Q1700" s="1">
        <f>-[1]Summary!M62</f>
        <v>0.69301495150890824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3.1281848306832983E-6</v>
      </c>
      <c r="L1701" s="1">
        <f>-[1]Summary!H63</f>
        <v>5.319058318855484E-6</v>
      </c>
      <c r="M1701" s="1">
        <f>-[1]Summary!I63</f>
        <v>0.40274427811436825</v>
      </c>
      <c r="N1701" s="1">
        <f>-[1]Summary!J63</f>
        <v>0.56189458199519826</v>
      </c>
      <c r="O1701" s="1">
        <f>-[1]Summary!K63</f>
        <v>1.6726245039674159</v>
      </c>
      <c r="P1701" s="1">
        <f>-[1]Summary!L63</f>
        <v>2.2927735383755938</v>
      </c>
      <c r="Q1701" s="1">
        <f>-[1]Summary!M63</f>
        <v>2.8821479728642356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1.8618116988649729</v>
      </c>
      <c r="K1702" s="3">
        <f t="shared" si="1903"/>
        <v>1.8618116988649729</v>
      </c>
      <c r="L1702" s="3">
        <f t="shared" ref="L1702:O1702" si="1904">SUM(L1703:L1705)</f>
        <v>4.9326556699459205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0.83333377517596607</v>
      </c>
      <c r="K1703" s="1">
        <f>[1]Summary!B$77</f>
        <v>0.83333377517596607</v>
      </c>
      <c r="L1703" s="1">
        <f>[1]Summary!C$77</f>
        <v>7.0828342222571866E-2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3.9729952061299374E-2</v>
      </c>
      <c r="K1704" s="1">
        <f>[1]Summary!B$78</f>
        <v>3.9729952061299374E-2</v>
      </c>
      <c r="L1704" s="1">
        <f>[1]Summary!C$78</f>
        <v>4.7872553802954292E-2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0.98874797162770744</v>
      </c>
      <c r="K1705" s="1">
        <f>[1]Summary!B$79</f>
        <v>0.98874797162770744</v>
      </c>
      <c r="L1705" s="1">
        <f>[1]Summary!C$79</f>
        <v>4.8139547739203943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2.5137614669997992E-5</v>
      </c>
      <c r="L1707" s="1">
        <f t="shared" ref="L1707:O1707" si="1909">SUM(L1708:L1709)</f>
        <v>4.0742969416197134E-5</v>
      </c>
      <c r="M1707" s="1">
        <f t="shared" si="1909"/>
        <v>2.9334968886720509</v>
      </c>
      <c r="N1707" s="1">
        <f t="shared" si="1909"/>
        <v>4.0927111758407611</v>
      </c>
      <c r="O1707" s="1">
        <f t="shared" si="1909"/>
        <v>12.183013005864968</v>
      </c>
      <c r="P1707" s="1">
        <f>SUM(P1708:P1709)</f>
        <v>16.700036243207553</v>
      </c>
      <c r="Q1707" s="1">
        <f>SUM(Q1708:Q1709)</f>
        <v>20.992904357759166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4.337749631880839E-6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6.1080519694857105E-6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0.36649729308407519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0.51132406961563048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1.5220882986103483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2.0864239199217907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2.622754655306454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2.0799865038117152E-5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3.4634917446711423E-5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2.5669995955879759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3.5813871062251308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10.660924707254619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14.613612323285762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18.370149702452711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3.1281848306832983E-6</v>
      </c>
      <c r="L1710" s="1">
        <f t="shared" ref="L1710:O1710" si="1911">L1701</f>
        <v>5.319058318855484E-6</v>
      </c>
      <c r="M1710" s="1">
        <f t="shared" si="1911"/>
        <v>0.40274427811436825</v>
      </c>
      <c r="N1710" s="1">
        <f t="shared" si="1911"/>
        <v>0.56189458199519826</v>
      </c>
      <c r="O1710" s="1">
        <f t="shared" si="1911"/>
        <v>1.6726245039674159</v>
      </c>
      <c r="P1710" s="1">
        <f>P1701</f>
        <v>2.2927735383755938</v>
      </c>
      <c r="Q1710" s="1">
        <f>Q1701</f>
        <v>2.8821479728642356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962.44527513597245</v>
      </c>
      <c r="G1711" s="3">
        <f t="shared" ref="G1711:K1711" si="1912">SUM(G1712:G1713,G1730,G1739:G1740,G1741,G1742,G1747,G1750,,G1755:G1758,G1751)</f>
        <v>960.70167438227054</v>
      </c>
      <c r="H1711" s="3">
        <f t="shared" si="1912"/>
        <v>924.74825443850875</v>
      </c>
      <c r="I1711" s="3">
        <f t="shared" si="1912"/>
        <v>878.66618974371431</v>
      </c>
      <c r="J1711" s="3">
        <f t="shared" si="1912"/>
        <v>828.06242378218815</v>
      </c>
      <c r="K1711" s="3">
        <f t="shared" si="1912"/>
        <v>763.44514560724792</v>
      </c>
      <c r="L1711" s="3">
        <f t="shared" ref="L1711:O1711" si="1913">SUM(L1712:L1713,L1730,L1739:L1740,L1741,L1742,L1747,L1750,,L1755:L1758,L1751)</f>
        <v>745.20707100702691</v>
      </c>
      <c r="M1711" s="3">
        <f t="shared" si="1913"/>
        <v>811.6435296471559</v>
      </c>
      <c r="N1711" s="3">
        <f t="shared" si="1913"/>
        <v>807.42732466522102</v>
      </c>
      <c r="O1711" s="3">
        <f t="shared" si="1913"/>
        <v>820.9758270530815</v>
      </c>
      <c r="P1711" s="3">
        <f>SUM(P1712:P1713,P1730,P1739:P1740,P1741,P1742,P1747,P1750,,P1755:P1758,P1751)</f>
        <v>826.60124864398824</v>
      </c>
      <c r="Q1711" s="3">
        <f>SUM(Q1712:Q1713,Q1730,Q1739:Q1740,Q1741,Q1742,Q1747,Q1750,,Q1755:Q1758,Q1751)</f>
        <v>826.97249229731733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3.660003038259664</v>
      </c>
      <c r="G1712" s="1">
        <f t="shared" si="1915"/>
        <v>3.564717164838719</v>
      </c>
      <c r="H1712" s="1">
        <f t="shared" si="1915"/>
        <v>0.14624146749743758</v>
      </c>
      <c r="I1712" s="1">
        <f t="shared" si="1915"/>
        <v>8.8812376372091279E-4</v>
      </c>
      <c r="J1712" s="1">
        <f t="shared" si="1915"/>
        <v>3.8479703487604745E-4</v>
      </c>
      <c r="K1712" s="1">
        <f t="shared" si="1915"/>
        <v>6.6711962908754115E-4</v>
      </c>
      <c r="L1712" s="1">
        <f t="shared" ref="L1712:O1712" si="1916">L21</f>
        <v>5.2275762968793515E-4</v>
      </c>
      <c r="M1712" s="1">
        <f t="shared" si="1916"/>
        <v>3.15147594508907E-4</v>
      </c>
      <c r="N1712" s="1">
        <f t="shared" si="1916"/>
        <v>2.6321926733207762E-4</v>
      </c>
      <c r="O1712" s="1">
        <f t="shared" si="1916"/>
        <v>2.4990710065252554E-4</v>
      </c>
      <c r="P1712" s="1">
        <f t="shared" ref="P1712:Q1722" si="1917">P21</f>
        <v>2.6819447364561771E-4</v>
      </c>
      <c r="Q1712" s="1">
        <f t="shared" si="1917"/>
        <v>1.3687320873528993E-4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310.65360029576107</v>
      </c>
      <c r="G1713" s="1">
        <f t="shared" si="1915"/>
        <v>286.99605283759155</v>
      </c>
      <c r="H1713" s="1">
        <f t="shared" si="1915"/>
        <v>270.30574292157189</v>
      </c>
      <c r="I1713" s="1">
        <f t="shared" si="1915"/>
        <v>193.81297571563934</v>
      </c>
      <c r="J1713" s="1">
        <f t="shared" si="1915"/>
        <v>125.84534992302002</v>
      </c>
      <c r="K1713" s="1">
        <f t="shared" si="1915"/>
        <v>104.89134738703599</v>
      </c>
      <c r="L1713" s="1">
        <f t="shared" ref="L1713:O1713" si="1921">L22</f>
        <v>103.87069110316365</v>
      </c>
      <c r="M1713" s="1">
        <f t="shared" si="1921"/>
        <v>106.03530352076558</v>
      </c>
      <c r="N1713" s="1">
        <f t="shared" si="1921"/>
        <v>103.37621682540552</v>
      </c>
      <c r="O1713" s="1">
        <f t="shared" si="1921"/>
        <v>102.85513746214025</v>
      </c>
      <c r="P1713" s="1">
        <f t="shared" si="1917"/>
        <v>103.8809201711052</v>
      </c>
      <c r="Q1713" s="1">
        <f t="shared" si="1917"/>
        <v>102.40191991381155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303.91562861006753</v>
      </c>
      <c r="G1714" s="1">
        <f t="shared" si="1915"/>
        <v>280.21942512225661</v>
      </c>
      <c r="H1714" s="1">
        <f t="shared" si="1915"/>
        <v>261.88159389744749</v>
      </c>
      <c r="I1714" s="1">
        <f t="shared" si="1915"/>
        <v>181.15318040567749</v>
      </c>
      <c r="J1714" s="1">
        <f t="shared" si="1915"/>
        <v>101.53745505748736</v>
      </c>
      <c r="K1714" s="1">
        <f t="shared" si="1915"/>
        <v>60.99282946255439</v>
      </c>
      <c r="L1714" s="1">
        <f t="shared" ref="L1714:O1714" si="1922">L23</f>
        <v>28.726573285671218</v>
      </c>
      <c r="M1714" s="1">
        <f t="shared" si="1922"/>
        <v>0</v>
      </c>
      <c r="N1714" s="1">
        <f t="shared" si="1922"/>
        <v>0.16989857043775666</v>
      </c>
      <c r="O1714" s="1">
        <f t="shared" si="1922"/>
        <v>0.15591505997516919</v>
      </c>
      <c r="P1714" s="1">
        <f t="shared" si="1917"/>
        <v>9.6327346653928142E-2</v>
      </c>
      <c r="Q1714" s="1">
        <f t="shared" si="1917"/>
        <v>8.94870578651559E-2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101.73276532532927</v>
      </c>
      <c r="G1715" s="1">
        <f t="shared" si="1915"/>
        <v>88.628885331629618</v>
      </c>
      <c r="H1715" s="1">
        <f t="shared" si="1915"/>
        <v>85.059956220384237</v>
      </c>
      <c r="I1715" s="1">
        <f t="shared" si="1915"/>
        <v>66.927360498148587</v>
      </c>
      <c r="J1715" s="1">
        <f t="shared" si="1915"/>
        <v>40.67682797634378</v>
      </c>
      <c r="K1715" s="1">
        <f t="shared" si="1915"/>
        <v>24.323368235356618</v>
      </c>
      <c r="L1715" s="1">
        <f t="shared" ref="L1715:O1715" si="1923">L24</f>
        <v>10.432586619219833</v>
      </c>
      <c r="M1715" s="1">
        <f t="shared" si="1923"/>
        <v>0</v>
      </c>
      <c r="N1715" s="1">
        <f t="shared" si="1923"/>
        <v>8.0612331594472446E-3</v>
      </c>
      <c r="O1715" s="1">
        <f t="shared" si="1923"/>
        <v>8.9426594186078016E-3</v>
      </c>
      <c r="P1715" s="1">
        <f t="shared" si="1917"/>
        <v>6.6738145024133836E-3</v>
      </c>
      <c r="Q1715" s="1">
        <f t="shared" si="1917"/>
        <v>1.1820609445647421E-2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2.7763698501109912</v>
      </c>
      <c r="G1716" s="1">
        <f t="shared" si="1915"/>
        <v>2.34892095080829</v>
      </c>
      <c r="H1716" s="1">
        <f t="shared" si="1915"/>
        <v>1.8388770253152773E-3</v>
      </c>
      <c r="I1716" s="1">
        <f t="shared" si="1915"/>
        <v>2.8287757251045051E-4</v>
      </c>
      <c r="J1716" s="1">
        <f t="shared" si="1915"/>
        <v>2.0388580831739512E-4</v>
      </c>
      <c r="K1716" s="1">
        <f t="shared" si="1915"/>
        <v>8.7453339324628865E-4</v>
      </c>
      <c r="L1716" s="1">
        <f t="shared" ref="L1716:O1716" si="1924">L25</f>
        <v>6.9209239027203295E-4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118.54017431580975</v>
      </c>
      <c r="G1717" s="1">
        <f t="shared" si="1915"/>
        <v>111.88029040244545</v>
      </c>
      <c r="H1717" s="1">
        <f t="shared" si="1915"/>
        <v>95.747493231736584</v>
      </c>
      <c r="I1717" s="1">
        <f t="shared" si="1915"/>
        <v>63.187673594630525</v>
      </c>
      <c r="J1717" s="1">
        <f t="shared" si="1915"/>
        <v>36.717545112776044</v>
      </c>
      <c r="K1717" s="1">
        <f t="shared" si="1915"/>
        <v>24.786676230434804</v>
      </c>
      <c r="L1717" s="1">
        <f t="shared" ref="L1717:O1717" si="1925">L26</f>
        <v>11.198223128791</v>
      </c>
      <c r="M1717" s="1">
        <f t="shared" si="1925"/>
        <v>0</v>
      </c>
      <c r="N1717" s="1">
        <f t="shared" si="1925"/>
        <v>1.9265255397147646E-4</v>
      </c>
      <c r="O1717" s="1">
        <f t="shared" si="1925"/>
        <v>2.2296538901967337E-4</v>
      </c>
      <c r="P1717" s="1">
        <f t="shared" si="1917"/>
        <v>1.8742713079334623E-4</v>
      </c>
      <c r="Q1717" s="1">
        <f t="shared" si="1917"/>
        <v>3.5373175481219412E-4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79.75760177328857</v>
      </c>
      <c r="G1718" s="1">
        <f t="shared" si="1915"/>
        <v>75.956125954279031</v>
      </c>
      <c r="H1718" s="1">
        <f t="shared" si="1915"/>
        <v>79.224187519382909</v>
      </c>
      <c r="I1718" s="1">
        <f t="shared" si="1915"/>
        <v>48.477283709975069</v>
      </c>
      <c r="J1718" s="1">
        <f t="shared" si="1915"/>
        <v>21.773963128830935</v>
      </c>
      <c r="K1718" s="1">
        <f t="shared" si="1915"/>
        <v>9.7383949698440002</v>
      </c>
      <c r="L1718" s="1">
        <f t="shared" ref="L1718:O1718" si="1926">L27</f>
        <v>5.1862779085855992</v>
      </c>
      <c r="M1718" s="1">
        <f t="shared" si="1926"/>
        <v>0</v>
      </c>
      <c r="N1718" s="1">
        <f t="shared" si="1926"/>
        <v>0.16147417944405976</v>
      </c>
      <c r="O1718" s="1">
        <f t="shared" si="1926"/>
        <v>0.14655048337052853</v>
      </c>
      <c r="P1718" s="1">
        <f t="shared" si="1917"/>
        <v>8.929722217678257E-2</v>
      </c>
      <c r="Q1718" s="1">
        <f t="shared" si="1917"/>
        <v>7.6991418148749421E-2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1.1087173455289163</v>
      </c>
      <c r="G1719" s="1">
        <f t="shared" si="1915"/>
        <v>1.4052024830942498</v>
      </c>
      <c r="H1719" s="1">
        <f t="shared" si="1915"/>
        <v>1.8481180489184488</v>
      </c>
      <c r="I1719" s="1">
        <f t="shared" si="1915"/>
        <v>2.5605797253508031</v>
      </c>
      <c r="J1719" s="1">
        <f t="shared" si="1915"/>
        <v>2.368914953728285</v>
      </c>
      <c r="K1719" s="1">
        <f t="shared" si="1915"/>
        <v>2.1435154935257157</v>
      </c>
      <c r="L1719" s="1">
        <f t="shared" ref="L1719:O1719" si="1927">L28</f>
        <v>1.9087935366845143</v>
      </c>
      <c r="M1719" s="1">
        <f t="shared" si="1927"/>
        <v>0</v>
      </c>
      <c r="N1719" s="1">
        <f t="shared" si="1927"/>
        <v>1.7050528027817328E-4</v>
      </c>
      <c r="O1719" s="1">
        <f t="shared" si="1927"/>
        <v>1.9895179701317911E-4</v>
      </c>
      <c r="P1719" s="1">
        <f t="shared" si="1917"/>
        <v>1.688828439388392E-4</v>
      </c>
      <c r="Q1719" s="1">
        <f t="shared" si="1917"/>
        <v>3.2129851594686252E-4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6.7379716856935579</v>
      </c>
      <c r="G1720" s="1">
        <f t="shared" si="1915"/>
        <v>6.7766277153349375</v>
      </c>
      <c r="H1720" s="1">
        <f t="shared" si="1915"/>
        <v>8.4241490241244019</v>
      </c>
      <c r="I1720" s="1">
        <f t="shared" si="1915"/>
        <v>12.659795309961863</v>
      </c>
      <c r="J1720" s="1">
        <f t="shared" si="1915"/>
        <v>24.307894865532663</v>
      </c>
      <c r="K1720" s="1">
        <f t="shared" si="1915"/>
        <v>43.898517924481602</v>
      </c>
      <c r="L1720" s="1">
        <f t="shared" ref="L1720:O1720" si="1928">L29</f>
        <v>75.144117817492429</v>
      </c>
      <c r="M1720" s="1">
        <f t="shared" si="1928"/>
        <v>106.03530352076558</v>
      </c>
      <c r="N1720" s="1">
        <f t="shared" si="1928"/>
        <v>103.20631825496777</v>
      </c>
      <c r="O1720" s="1">
        <f t="shared" si="1928"/>
        <v>102.69922240216508</v>
      </c>
      <c r="P1720" s="1">
        <f t="shared" si="1917"/>
        <v>103.78459282445128</v>
      </c>
      <c r="Q1720" s="1">
        <f t="shared" si="1917"/>
        <v>102.3124328559464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2.303162802792067</v>
      </c>
      <c r="G1721" s="1">
        <f t="shared" si="1915"/>
        <v>2.3780002023106284</v>
      </c>
      <c r="H1721" s="1">
        <f t="shared" si="1915"/>
        <v>4.0200511328972759</v>
      </c>
      <c r="I1721" s="1">
        <f t="shared" si="1915"/>
        <v>4.52369673349145</v>
      </c>
      <c r="J1721" s="1">
        <f t="shared" si="1915"/>
        <v>4.4624768202422622</v>
      </c>
      <c r="K1721" s="1">
        <f t="shared" si="1915"/>
        <v>4.4607828271373364</v>
      </c>
      <c r="L1721" s="1">
        <f t="shared" ref="L1721:O1721" si="1929">L30</f>
        <v>4.4615063399086239</v>
      </c>
      <c r="M1721" s="1">
        <f t="shared" si="1929"/>
        <v>8.9359741277267375</v>
      </c>
      <c r="N1721" s="1">
        <f t="shared" si="1929"/>
        <v>6.5479429980578345</v>
      </c>
      <c r="O1721" s="1">
        <f t="shared" si="1929"/>
        <v>5.2776664468039769</v>
      </c>
      <c r="P1721" s="1">
        <f t="shared" si="1917"/>
        <v>4.8981354571437521</v>
      </c>
      <c r="Q1721" s="1">
        <f t="shared" si="1917"/>
        <v>1.993121015382556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4.434150117718155</v>
      </c>
      <c r="G1722" s="1">
        <f t="shared" si="1915"/>
        <v>4.398615014302468</v>
      </c>
      <c r="H1722" s="1">
        <f t="shared" si="1915"/>
        <v>4.4032688658512287</v>
      </c>
      <c r="I1722" s="1">
        <f t="shared" si="1915"/>
        <v>2.8086365044680281</v>
      </c>
      <c r="J1722" s="1">
        <f t="shared" si="1915"/>
        <v>1.3321757980017537</v>
      </c>
      <c r="K1722" s="1">
        <f t="shared" si="1915"/>
        <v>0.59021424583344639</v>
      </c>
      <c r="L1722" s="1">
        <f t="shared" ref="L1722:O1722" si="1930">L31</f>
        <v>2.0229841209888648</v>
      </c>
      <c r="M1722" s="1">
        <f t="shared" si="1930"/>
        <v>1.5553697579431505</v>
      </c>
      <c r="N1722" s="1">
        <f t="shared" si="1930"/>
        <v>1.2957058531095116</v>
      </c>
      <c r="O1722" s="1">
        <f t="shared" si="1930"/>
        <v>1.164844673776489</v>
      </c>
      <c r="P1722" s="1">
        <f t="shared" si="1917"/>
        <v>1.0626410470419667</v>
      </c>
      <c r="Q1722" s="1">
        <f t="shared" si="1917"/>
        <v>0.91604815084398328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6.7379716856935579</v>
      </c>
      <c r="G1723" s="1">
        <f t="shared" si="1931"/>
        <v>6.7766277153349375</v>
      </c>
      <c r="H1723" s="1">
        <f t="shared" si="1931"/>
        <v>8.4241490241244019</v>
      </c>
      <c r="I1723" s="1">
        <f t="shared" si="1931"/>
        <v>12.659795309961863</v>
      </c>
      <c r="J1723" s="1">
        <f t="shared" si="1931"/>
        <v>11.122114690246402</v>
      </c>
      <c r="K1723" s="1">
        <f t="shared" si="1931"/>
        <v>23.564239320259432</v>
      </c>
      <c r="L1723" s="1">
        <f t="shared" ref="L1723:O1723" si="1932">L33</f>
        <v>45.332011312408312</v>
      </c>
      <c r="M1723" s="1">
        <f t="shared" si="1932"/>
        <v>74.738693848029541</v>
      </c>
      <c r="N1723" s="1">
        <f t="shared" si="1932"/>
        <v>103.20631825496777</v>
      </c>
      <c r="O1723" s="1">
        <f t="shared" si="1932"/>
        <v>101.98647075567615</v>
      </c>
      <c r="P1723" s="1">
        <f t="shared" ref="P1723:Q1725" si="1933">P33</f>
        <v>102.21748778577033</v>
      </c>
      <c r="Q1723" s="1">
        <f t="shared" si="1933"/>
        <v>100.7329854864921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2.303162802792067</v>
      </c>
      <c r="G1724" s="1">
        <f t="shared" si="1931"/>
        <v>2.3780002023106284</v>
      </c>
      <c r="H1724" s="1">
        <f t="shared" si="1931"/>
        <v>4.0200511328972759</v>
      </c>
      <c r="I1724" s="1">
        <f t="shared" si="1931"/>
        <v>4.52369673349145</v>
      </c>
      <c r="J1724" s="1">
        <f t="shared" si="1931"/>
        <v>4.4624768202422622</v>
      </c>
      <c r="K1724" s="1">
        <f t="shared" si="1931"/>
        <v>4.4607828271373364</v>
      </c>
      <c r="L1724" s="1">
        <f t="shared" ref="L1724:O1724" si="1934">L34</f>
        <v>4.4615063399086239</v>
      </c>
      <c r="M1724" s="1">
        <f t="shared" si="1934"/>
        <v>4.52369673349145</v>
      </c>
      <c r="N1724" s="1">
        <f t="shared" si="1934"/>
        <v>6.5479429980578345</v>
      </c>
      <c r="O1724" s="1">
        <f t="shared" si="1934"/>
        <v>5.2776664468039769</v>
      </c>
      <c r="P1724" s="1">
        <f t="shared" si="1933"/>
        <v>4.8981354571437521</v>
      </c>
      <c r="Q1724" s="1">
        <f t="shared" si="1933"/>
        <v>1.993121015382556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4.434150117718155</v>
      </c>
      <c r="G1725" s="1">
        <f t="shared" si="1931"/>
        <v>4.398615014302468</v>
      </c>
      <c r="H1725" s="1">
        <f t="shared" si="1931"/>
        <v>4.4032688658512287</v>
      </c>
      <c r="I1725" s="1">
        <f t="shared" si="1931"/>
        <v>2.8086365044680281</v>
      </c>
      <c r="J1725" s="1">
        <f t="shared" si="1931"/>
        <v>1.3321757980017537</v>
      </c>
      <c r="K1725" s="1">
        <f t="shared" si="1931"/>
        <v>0.59021424583344639</v>
      </c>
      <c r="L1725" s="1">
        <f t="shared" ref="L1725:O1725" si="1935">L35</f>
        <v>2.0229841209888648</v>
      </c>
      <c r="M1725" s="1">
        <f t="shared" si="1935"/>
        <v>1.5553697579431505</v>
      </c>
      <c r="N1725" s="1">
        <f t="shared" si="1935"/>
        <v>1.2957058531095116</v>
      </c>
      <c r="O1725" s="1">
        <f t="shared" si="1935"/>
        <v>1.164844673776489</v>
      </c>
      <c r="P1725" s="1">
        <f t="shared" si="1933"/>
        <v>1.0626410470419667</v>
      </c>
      <c r="Q1725" s="1">
        <f t="shared" si="1933"/>
        <v>0.91604815084398328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13.185780175286263</v>
      </c>
      <c r="K1726" s="1">
        <f t="shared" si="1936"/>
        <v>20.334278604222174</v>
      </c>
      <c r="L1726" s="1">
        <f t="shared" ref="L1726:O1726" si="1937">L37</f>
        <v>29.812106505084117</v>
      </c>
      <c r="M1726" s="1">
        <f t="shared" si="1937"/>
        <v>31.296609672736039</v>
      </c>
      <c r="N1726" s="1">
        <f t="shared" si="1937"/>
        <v>0</v>
      </c>
      <c r="O1726" s="1">
        <f t="shared" si="1937"/>
        <v>0.71275164648892542</v>
      </c>
      <c r="P1726" s="1">
        <f t="shared" ref="P1726:Q1739" si="1938">P37</f>
        <v>1.5671050386809497</v>
      </c>
      <c r="Q1726" s="1">
        <f t="shared" si="1938"/>
        <v>1.5794473694543001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4.4122773942352875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13.185780175286263</v>
      </c>
      <c r="K1729" s="1">
        <f t="shared" si="1936"/>
        <v>20.334278604222174</v>
      </c>
      <c r="L1729" s="1">
        <f t="shared" ref="L1729:O1729" si="1941">L40</f>
        <v>29.812106505084117</v>
      </c>
      <c r="M1729" s="1">
        <f t="shared" si="1941"/>
        <v>26.88433227850075</v>
      </c>
      <c r="N1729" s="1">
        <f t="shared" si="1941"/>
        <v>0</v>
      </c>
      <c r="O1729" s="1">
        <f t="shared" si="1941"/>
        <v>0.71275164648892542</v>
      </c>
      <c r="P1729" s="1">
        <f t="shared" si="1938"/>
        <v>1.5671050386809497</v>
      </c>
      <c r="Q1729" s="1">
        <f t="shared" si="1938"/>
        <v>1.5794473694543001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117.00752624170212</v>
      </c>
      <c r="G1730" s="1">
        <f t="shared" si="1936"/>
        <v>107.23650056069897</v>
      </c>
      <c r="H1730" s="1">
        <f t="shared" si="1936"/>
        <v>112.84641843674504</v>
      </c>
      <c r="I1730" s="1">
        <f t="shared" si="1936"/>
        <v>109.81725997975077</v>
      </c>
      <c r="J1730" s="1">
        <f t="shared" si="1936"/>
        <v>97.649357477618551</v>
      </c>
      <c r="K1730" s="1">
        <f t="shared" si="1936"/>
        <v>99.016605093141052</v>
      </c>
      <c r="L1730" s="1">
        <f t="shared" ref="L1730:O1730" si="1942">L41</f>
        <v>82.386675273351301</v>
      </c>
      <c r="M1730" s="1">
        <f t="shared" si="1942"/>
        <v>40.806929015040026</v>
      </c>
      <c r="N1730" s="1">
        <f t="shared" si="1942"/>
        <v>34.133497826788336</v>
      </c>
      <c r="O1730" s="1">
        <f t="shared" si="1942"/>
        <v>39.766763671129269</v>
      </c>
      <c r="P1730" s="1">
        <f t="shared" si="1938"/>
        <v>46.030100772064721</v>
      </c>
      <c r="Q1730" s="1">
        <f t="shared" si="1938"/>
        <v>46.201110523234803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117.00752624170212</v>
      </c>
      <c r="G1731" s="1">
        <f t="shared" si="1936"/>
        <v>106.72000034706976</v>
      </c>
      <c r="H1731" s="1">
        <f t="shared" si="1936"/>
        <v>111.67927699373189</v>
      </c>
      <c r="I1731" s="1">
        <f t="shared" si="1936"/>
        <v>105.45042170187443</v>
      </c>
      <c r="J1731" s="1">
        <f t="shared" si="1936"/>
        <v>91.71909980274971</v>
      </c>
      <c r="K1731" s="1">
        <f t="shared" si="1936"/>
        <v>90.788484757560028</v>
      </c>
      <c r="L1731" s="1">
        <f t="shared" ref="L1731:O1731" si="1943">L42</f>
        <v>70.782699734497044</v>
      </c>
      <c r="M1731" s="1">
        <f t="shared" si="1943"/>
        <v>24.242407903267189</v>
      </c>
      <c r="N1731" s="1">
        <f t="shared" si="1943"/>
        <v>10.280212119711875</v>
      </c>
      <c r="O1731" s="1">
        <f t="shared" si="1943"/>
        <v>5.2049405731156622</v>
      </c>
      <c r="P1731" s="1">
        <f t="shared" si="1938"/>
        <v>3.5388938877138112</v>
      </c>
      <c r="Q1731" s="1">
        <f t="shared" si="1938"/>
        <v>0.45968346461825932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117.00752624170212</v>
      </c>
      <c r="G1732" s="1">
        <f t="shared" si="1936"/>
        <v>106.72000034706976</v>
      </c>
      <c r="H1732" s="1">
        <f t="shared" si="1936"/>
        <v>111.67927699373189</v>
      </c>
      <c r="I1732" s="1">
        <f t="shared" si="1936"/>
        <v>105.45014664591625</v>
      </c>
      <c r="J1732" s="1">
        <f t="shared" si="1936"/>
        <v>91.718479524500594</v>
      </c>
      <c r="K1732" s="1">
        <f t="shared" si="1936"/>
        <v>90.788042978856026</v>
      </c>
      <c r="L1732" s="1">
        <f t="shared" ref="L1732:O1732" si="1944">L43</f>
        <v>70.782063097701979</v>
      </c>
      <c r="M1732" s="1">
        <f t="shared" si="1944"/>
        <v>24.241788571135675</v>
      </c>
      <c r="N1732" s="1">
        <f t="shared" si="1944"/>
        <v>10.279717864075197</v>
      </c>
      <c r="O1732" s="1">
        <f t="shared" si="1944"/>
        <v>5.2035874550890195</v>
      </c>
      <c r="P1732" s="1">
        <f t="shared" si="1938"/>
        <v>3.536821355629038</v>
      </c>
      <c r="Q1732" s="1">
        <f t="shared" si="1938"/>
        <v>0.45544867325800731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2.7505595818846408E-4</v>
      </c>
      <c r="J1733" s="1">
        <f t="shared" si="1936"/>
        <v>6.2027824912010675E-4</v>
      </c>
      <c r="K1733" s="1">
        <f t="shared" si="1936"/>
        <v>4.417787040065708E-4</v>
      </c>
      <c r="L1733" s="1">
        <f t="shared" ref="L1733:O1733" si="1945">L44</f>
        <v>6.3663679505816318E-4</v>
      </c>
      <c r="M1733" s="1">
        <f t="shared" si="1945"/>
        <v>6.1933213151472944E-4</v>
      </c>
      <c r="N1733" s="1">
        <f t="shared" si="1945"/>
        <v>4.9425563667841483E-4</v>
      </c>
      <c r="O1733" s="1">
        <f t="shared" si="1945"/>
        <v>1.3531180266427108E-3</v>
      </c>
      <c r="P1733" s="1">
        <f t="shared" si="1938"/>
        <v>2.0725320847730568E-3</v>
      </c>
      <c r="Q1733" s="1">
        <f t="shared" si="1938"/>
        <v>4.2347913602520069E-3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0.51650021362921117</v>
      </c>
      <c r="H1734" s="1">
        <f t="shared" si="1936"/>
        <v>1.1671414430131546</v>
      </c>
      <c r="I1734" s="1">
        <f t="shared" si="1936"/>
        <v>4.3668382778763384</v>
      </c>
      <c r="J1734" s="1">
        <f t="shared" si="1936"/>
        <v>5.9302576748688471</v>
      </c>
      <c r="K1734" s="1">
        <f t="shared" si="1936"/>
        <v>8.2281203355810302</v>
      </c>
      <c r="L1734" s="1">
        <f t="shared" ref="L1734:O1734" si="1946">L45</f>
        <v>11.603975538854254</v>
      </c>
      <c r="M1734" s="1">
        <f t="shared" si="1946"/>
        <v>16.564521111772841</v>
      </c>
      <c r="N1734" s="1">
        <f t="shared" si="1946"/>
        <v>23.853285707076463</v>
      </c>
      <c r="O1734" s="1">
        <f t="shared" si="1946"/>
        <v>34.561823098013605</v>
      </c>
      <c r="P1734" s="1">
        <f t="shared" si="1938"/>
        <v>42.491206884350909</v>
      </c>
      <c r="Q1734" s="1">
        <f t="shared" si="1938"/>
        <v>45.741427058616544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0.51650021362921117</v>
      </c>
      <c r="H1735" s="1">
        <f t="shared" si="1936"/>
        <v>1.1671414430131546</v>
      </c>
      <c r="I1735" s="1">
        <f t="shared" si="1936"/>
        <v>4.3668382778763384</v>
      </c>
      <c r="J1735" s="1">
        <f t="shared" si="1936"/>
        <v>4.3668382778763384</v>
      </c>
      <c r="K1735" s="1">
        <f t="shared" si="1936"/>
        <v>5.9302576748688471</v>
      </c>
      <c r="L1735" s="1">
        <f t="shared" ref="L1735:O1735" si="1947">L46</f>
        <v>8.2281203355810302</v>
      </c>
      <c r="M1735" s="1">
        <f t="shared" si="1947"/>
        <v>11.603975538854254</v>
      </c>
      <c r="N1735" s="1">
        <f t="shared" si="1947"/>
        <v>16.564521111772841</v>
      </c>
      <c r="O1735" s="1">
        <f t="shared" si="1947"/>
        <v>23.853285707076463</v>
      </c>
      <c r="P1735" s="1">
        <f t="shared" si="1938"/>
        <v>34.561823098013605</v>
      </c>
      <c r="Q1735" s="1">
        <f t="shared" si="1938"/>
        <v>42.491206884350909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0.51650021362921117</v>
      </c>
      <c r="H1736" s="1">
        <f t="shared" si="1936"/>
        <v>1.1671414430131546</v>
      </c>
      <c r="I1736" s="1">
        <f t="shared" si="1936"/>
        <v>4.3668382778763384</v>
      </c>
      <c r="J1736" s="1">
        <f t="shared" si="1936"/>
        <v>4.3668382778763384</v>
      </c>
      <c r="K1736" s="1">
        <f t="shared" si="1936"/>
        <v>5.9302576748688471</v>
      </c>
      <c r="L1736" s="1">
        <f t="shared" ref="L1736:O1736" si="1948">L47</f>
        <v>8.2281203355810302</v>
      </c>
      <c r="M1736" s="1">
        <f t="shared" si="1948"/>
        <v>11.603975538854254</v>
      </c>
      <c r="N1736" s="1">
        <f t="shared" si="1948"/>
        <v>16.564521111772841</v>
      </c>
      <c r="O1736" s="1">
        <f t="shared" si="1948"/>
        <v>23.853285707076463</v>
      </c>
      <c r="P1736" s="1">
        <f t="shared" si="1938"/>
        <v>34.561823098013605</v>
      </c>
      <c r="Q1736" s="1">
        <f t="shared" si="1938"/>
        <v>42.491206884350909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1.5634193969925088</v>
      </c>
      <c r="K1737" s="1">
        <f t="shared" si="1936"/>
        <v>2.297862660712183</v>
      </c>
      <c r="L1737" s="1">
        <f t="shared" ref="L1737:O1737" si="1949">L48</f>
        <v>3.3758552032732236</v>
      </c>
      <c r="M1737" s="1">
        <f t="shared" si="1949"/>
        <v>4.960545572918587</v>
      </c>
      <c r="N1737" s="1">
        <f t="shared" si="1949"/>
        <v>7.288764595303622</v>
      </c>
      <c r="O1737" s="1">
        <f t="shared" si="1949"/>
        <v>10.708537390937142</v>
      </c>
      <c r="P1737" s="1">
        <f t="shared" si="1938"/>
        <v>7.9293837863373042</v>
      </c>
      <c r="Q1737" s="1">
        <f t="shared" si="1938"/>
        <v>3.2502201742656354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1.5634193969925088</v>
      </c>
      <c r="K1738" s="1">
        <f t="shared" si="1936"/>
        <v>2.297862660712183</v>
      </c>
      <c r="L1738" s="1">
        <f t="shared" ref="L1738:O1738" si="1950">L49</f>
        <v>3.3758552032732236</v>
      </c>
      <c r="M1738" s="1">
        <f t="shared" si="1950"/>
        <v>4.960545572918587</v>
      </c>
      <c r="N1738" s="1">
        <f t="shared" si="1950"/>
        <v>7.288764595303622</v>
      </c>
      <c r="O1738" s="1">
        <f t="shared" si="1950"/>
        <v>10.708537390937142</v>
      </c>
      <c r="P1738" s="1">
        <f t="shared" si="1938"/>
        <v>7.9293837863373042</v>
      </c>
      <c r="Q1738" s="1">
        <f t="shared" si="1938"/>
        <v>3.2502201742656354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250.94817935729432</v>
      </c>
      <c r="G1739" s="1">
        <f t="shared" si="1936"/>
        <v>254.39249052522783</v>
      </c>
      <c r="H1739" s="1">
        <f t="shared" si="1936"/>
        <v>224.186742365149</v>
      </c>
      <c r="I1739" s="1">
        <f t="shared" si="1936"/>
        <v>221.53741238728449</v>
      </c>
      <c r="J1739" s="1">
        <f t="shared" si="1936"/>
        <v>190.49606671597073</v>
      </c>
      <c r="K1739" s="1">
        <f t="shared" si="1936"/>
        <v>100.03524111686463</v>
      </c>
      <c r="L1739" s="1">
        <f t="shared" ref="L1739:O1739" si="1951">L50</f>
        <v>67.203831430721024</v>
      </c>
      <c r="M1739" s="1">
        <f t="shared" si="1951"/>
        <v>123.24251710478926</v>
      </c>
      <c r="N1739" s="1">
        <f t="shared" si="1951"/>
        <v>123.44098821001772</v>
      </c>
      <c r="O1739" s="1">
        <f t="shared" si="1951"/>
        <v>123.47766497024688</v>
      </c>
      <c r="P1739" s="1">
        <f t="shared" si="1938"/>
        <v>123.47919382866576</v>
      </c>
      <c r="Q1739" s="1">
        <f t="shared" si="1938"/>
        <v>123.48158081507572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-20.010000769306103</v>
      </c>
      <c r="G1740" s="1">
        <f t="shared" ref="G1740:K1740" si="1952">-G58+G51</f>
        <v>14.590663787510572</v>
      </c>
      <c r="H1740" s="1">
        <f t="shared" si="1952"/>
        <v>-13.97878561549517</v>
      </c>
      <c r="I1740" s="1">
        <f t="shared" si="1952"/>
        <v>-24.218956329995521</v>
      </c>
      <c r="J1740" s="1">
        <f t="shared" si="1952"/>
        <v>-0.91897622159468995</v>
      </c>
      <c r="K1740" s="1">
        <f t="shared" si="1952"/>
        <v>27.963393191574298</v>
      </c>
      <c r="L1740" s="1">
        <f t="shared" ref="L1740:O1740" si="1953">-L58+L51</f>
        <v>40.456424681267151</v>
      </c>
      <c r="M1740" s="1">
        <f t="shared" si="1953"/>
        <v>40.885539522909369</v>
      </c>
      <c r="N1740" s="1">
        <f t="shared" si="1953"/>
        <v>40.157987237198604</v>
      </c>
      <c r="O1740" s="1">
        <f t="shared" si="1953"/>
        <v>43.339314419343367</v>
      </c>
      <c r="P1740" s="1">
        <f>-P58+P51</f>
        <v>39.656592614863229</v>
      </c>
      <c r="Q1740" s="1">
        <f>-Q58+Q51</f>
        <v>34.33034715719252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3.9367035488014164</v>
      </c>
      <c r="L1741" s="1">
        <f t="shared" ref="L1741:O1741" si="1955">L56</f>
        <v>3.9367065217305082</v>
      </c>
      <c r="M1741" s="1">
        <f t="shared" si="1955"/>
        <v>4.3232755612818146</v>
      </c>
      <c r="N1741" s="1">
        <f t="shared" si="1955"/>
        <v>4.0126838913574465</v>
      </c>
      <c r="O1741" s="1">
        <f t="shared" si="1955"/>
        <v>5.2593120616409736</v>
      </c>
      <c r="P1741" s="1">
        <f>P56</f>
        <v>4.1864631395903826</v>
      </c>
      <c r="Q1741" s="1">
        <f>Q56</f>
        <v>4.220600091600609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44.972428826569065</v>
      </c>
      <c r="G1742" s="1">
        <f t="shared" si="1956"/>
        <v>48.190467810220177</v>
      </c>
      <c r="H1742" s="1">
        <f t="shared" si="1956"/>
        <v>48.190468229313552</v>
      </c>
      <c r="I1742" s="1">
        <f t="shared" si="1956"/>
        <v>48.190468170604582</v>
      </c>
      <c r="J1742" s="1">
        <f t="shared" si="1956"/>
        <v>48.190476531294053</v>
      </c>
      <c r="K1742" s="1">
        <f t="shared" si="1956"/>
        <v>48.357442355017483</v>
      </c>
      <c r="L1742" s="1">
        <f t="shared" ref="L1742:O1742" si="1957">L3</f>
        <v>48.35746396928058</v>
      </c>
      <c r="M1742" s="1">
        <f t="shared" si="1957"/>
        <v>62.70271058297589</v>
      </c>
      <c r="N1742" s="1">
        <f t="shared" si="1957"/>
        <v>62.761479971732754</v>
      </c>
      <c r="O1742" s="1">
        <f t="shared" si="1957"/>
        <v>62.820238699549378</v>
      </c>
      <c r="P1742" s="1">
        <f t="shared" ref="P1742:Q1758" si="1958">P3</f>
        <v>62.879013988009007</v>
      </c>
      <c r="Q1742" s="1">
        <f t="shared" si="1958"/>
        <v>62.879040675484973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11.11187687860027</v>
      </c>
      <c r="G1743" s="1">
        <f t="shared" si="1956"/>
        <v>11.952883312189542</v>
      </c>
      <c r="H1743" s="1">
        <f t="shared" si="1956"/>
        <v>13.214393215539241</v>
      </c>
      <c r="I1743" s="1">
        <f t="shared" si="1956"/>
        <v>15.316910370296332</v>
      </c>
      <c r="J1743" s="1">
        <f t="shared" si="1956"/>
        <v>15.849139649255884</v>
      </c>
      <c r="K1743" s="1">
        <f t="shared" si="1956"/>
        <v>16.266396917184231</v>
      </c>
      <c r="L1743" s="1">
        <f t="shared" ref="L1743:O1743" si="1959">L4</f>
        <v>16.611695742853865</v>
      </c>
      <c r="M1743" s="1">
        <f t="shared" si="1959"/>
        <v>16.956994558342107</v>
      </c>
      <c r="N1743" s="1">
        <f t="shared" si="1959"/>
        <v>17.015762339443739</v>
      </c>
      <c r="O1743" s="1">
        <f t="shared" si="1959"/>
        <v>17.074529057585519</v>
      </c>
      <c r="P1743" s="1">
        <f t="shared" si="1958"/>
        <v>17.133296969628667</v>
      </c>
      <c r="Q1743" s="1">
        <f t="shared" si="1958"/>
        <v>17.192063798629764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7.5116699073386526</v>
      </c>
      <c r="G1744" s="1">
        <f t="shared" si="1956"/>
        <v>7.5431410581633545</v>
      </c>
      <c r="H1744" s="1">
        <f t="shared" si="1956"/>
        <v>7.5903480262833325</v>
      </c>
      <c r="I1744" s="1">
        <f t="shared" si="1956"/>
        <v>7.6690269700997344</v>
      </c>
      <c r="J1744" s="1">
        <f t="shared" si="1956"/>
        <v>7.6690266875958253</v>
      </c>
      <c r="K1744" s="1">
        <f t="shared" si="1956"/>
        <v>7.669027037905531</v>
      </c>
      <c r="L1744" s="1">
        <f t="shared" ref="L1744:O1744" si="1960">L5</f>
        <v>7.6690266217650782</v>
      </c>
      <c r="M1744" s="1">
        <f t="shared" si="1960"/>
        <v>7.6690272014794747</v>
      </c>
      <c r="N1744" s="1">
        <f t="shared" si="1960"/>
        <v>7.6690274312365387</v>
      </c>
      <c r="O1744" s="1">
        <f t="shared" si="1960"/>
        <v>7.6690268345129926</v>
      </c>
      <c r="P1744" s="1">
        <f t="shared" si="1958"/>
        <v>7.6690273225379819</v>
      </c>
      <c r="Q1744" s="1">
        <f t="shared" si="1958"/>
        <v>7.6690267004745492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3.168243676083613</v>
      </c>
      <c r="G1745" s="1">
        <f t="shared" si="1956"/>
        <v>3.4956715066284918</v>
      </c>
      <c r="H1745" s="1">
        <f t="shared" si="1956"/>
        <v>3.9868140406754948</v>
      </c>
      <c r="I1745" s="1">
        <f t="shared" si="1956"/>
        <v>4.8053860086491973</v>
      </c>
      <c r="J1745" s="1">
        <f t="shared" si="1956"/>
        <v>4.8053852346855681</v>
      </c>
      <c r="K1745" s="1">
        <f t="shared" si="1956"/>
        <v>4.8053855915390908</v>
      </c>
      <c r="L1745" s="1">
        <f t="shared" ref="L1745:O1745" si="1961">L6</f>
        <v>4.8053857096175205</v>
      </c>
      <c r="M1745" s="1">
        <f t="shared" si="1961"/>
        <v>4.8053864764611287</v>
      </c>
      <c r="N1745" s="1">
        <f t="shared" si="1961"/>
        <v>4.8053863178101777</v>
      </c>
      <c r="O1745" s="1">
        <f t="shared" si="1961"/>
        <v>4.8053860269084847</v>
      </c>
      <c r="P1745" s="1">
        <f t="shared" si="1958"/>
        <v>4.8053861336100683</v>
      </c>
      <c r="Q1745" s="1">
        <f t="shared" si="1958"/>
        <v>4.8053856388787111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23.180638364546528</v>
      </c>
      <c r="G1746" s="1">
        <f t="shared" si="1956"/>
        <v>25.198771933238788</v>
      </c>
      <c r="H1746" s="1">
        <f t="shared" si="1956"/>
        <v>23.398912946815482</v>
      </c>
      <c r="I1746" s="1">
        <f t="shared" si="1956"/>
        <v>20.399144821559318</v>
      </c>
      <c r="J1746" s="1">
        <f t="shared" si="1956"/>
        <v>19.866924959756776</v>
      </c>
      <c r="K1746" s="1">
        <f t="shared" si="1956"/>
        <v>19.61663280838863</v>
      </c>
      <c r="L1746" s="1">
        <f t="shared" ref="L1746:O1746" si="1962">L7</f>
        <v>19.271355895044117</v>
      </c>
      <c r="M1746" s="1">
        <f t="shared" si="1962"/>
        <v>33.271302346693176</v>
      </c>
      <c r="N1746" s="1">
        <f t="shared" si="1962"/>
        <v>33.271303883242297</v>
      </c>
      <c r="O1746" s="1">
        <f t="shared" si="1962"/>
        <v>33.271296780542379</v>
      </c>
      <c r="P1746" s="1">
        <f t="shared" si="1958"/>
        <v>33.271303562232291</v>
      </c>
      <c r="Q1746" s="1">
        <f t="shared" si="1958"/>
        <v>33.212564537501947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70.031497355324362</v>
      </c>
      <c r="G1747" s="1">
        <f t="shared" si="1956"/>
        <v>70.696976465619031</v>
      </c>
      <c r="H1747" s="1">
        <f t="shared" si="1956"/>
        <v>70.304054585247471</v>
      </c>
      <c r="I1747" s="1">
        <f t="shared" si="1956"/>
        <v>71.061905976605829</v>
      </c>
      <c r="J1747" s="1">
        <f t="shared" si="1956"/>
        <v>70.959613434492837</v>
      </c>
      <c r="K1747" s="1">
        <f t="shared" si="1956"/>
        <v>71.425693147610161</v>
      </c>
      <c r="L1747" s="1">
        <f t="shared" ref="L1747:O1747" si="1963">L8</f>
        <v>71.403382322375322</v>
      </c>
      <c r="M1747" s="1">
        <f t="shared" si="1963"/>
        <v>77.504626098470283</v>
      </c>
      <c r="N1747" s="1">
        <f t="shared" si="1963"/>
        <v>78.298963664126845</v>
      </c>
      <c r="O1747" s="1">
        <f t="shared" si="1963"/>
        <v>78.586016525433308</v>
      </c>
      <c r="P1747" s="1">
        <f t="shared" si="1958"/>
        <v>78.872974425679644</v>
      </c>
      <c r="Q1747" s="1">
        <f t="shared" si="1958"/>
        <v>79.160090982278874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35.931064332366333</v>
      </c>
      <c r="G1748" s="1">
        <f t="shared" si="1956"/>
        <v>35.882383543173376</v>
      </c>
      <c r="H1748" s="1">
        <f t="shared" si="1956"/>
        <v>35.489458427307845</v>
      </c>
      <c r="I1748" s="1">
        <f t="shared" si="1956"/>
        <v>35.039964446710542</v>
      </c>
      <c r="J1748" s="1">
        <f t="shared" si="1956"/>
        <v>34.937584070998319</v>
      </c>
      <c r="K1748" s="1">
        <f t="shared" si="1956"/>
        <v>35.403633369419907</v>
      </c>
      <c r="L1748" s="1">
        <f t="shared" ref="L1748:O1748" si="1964">L9</f>
        <v>35.381315212471371</v>
      </c>
      <c r="M1748" s="1">
        <f t="shared" si="1964"/>
        <v>35.603180267741202</v>
      </c>
      <c r="N1748" s="1">
        <f t="shared" si="1964"/>
        <v>35.603176521172244</v>
      </c>
      <c r="O1748" s="1">
        <f t="shared" si="1964"/>
        <v>35.603178290772853</v>
      </c>
      <c r="P1748" s="1">
        <f t="shared" si="1958"/>
        <v>35.603177194587772</v>
      </c>
      <c r="Q1748" s="1">
        <f t="shared" si="1958"/>
        <v>35.603179872151593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34.100433022958029</v>
      </c>
      <c r="G1749" s="1">
        <f t="shared" si="1956"/>
        <v>34.814592922445655</v>
      </c>
      <c r="H1749" s="1">
        <f t="shared" si="1956"/>
        <v>34.814596157939626</v>
      </c>
      <c r="I1749" s="1">
        <f t="shared" si="1956"/>
        <v>36.021941529895287</v>
      </c>
      <c r="J1749" s="1">
        <f t="shared" si="1956"/>
        <v>36.022029363494525</v>
      </c>
      <c r="K1749" s="1">
        <f t="shared" si="1956"/>
        <v>36.022059778190247</v>
      </c>
      <c r="L1749" s="1">
        <f t="shared" ref="L1749:O1749" si="1965">L10</f>
        <v>36.022067109903951</v>
      </c>
      <c r="M1749" s="1">
        <f t="shared" si="1965"/>
        <v>41.901445830729088</v>
      </c>
      <c r="N1749" s="1">
        <f t="shared" si="1965"/>
        <v>42.6957871429546</v>
      </c>
      <c r="O1749" s="1">
        <f t="shared" si="1965"/>
        <v>42.982838234660456</v>
      </c>
      <c r="P1749" s="1">
        <f t="shared" si="1958"/>
        <v>43.269797231091871</v>
      </c>
      <c r="Q1749" s="1">
        <f t="shared" si="1958"/>
        <v>43.556911110127281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3.7980814976110695</v>
      </c>
      <c r="G1750" s="1">
        <f t="shared" si="1956"/>
        <v>10.146267677902323</v>
      </c>
      <c r="H1750" s="1">
        <f t="shared" si="1956"/>
        <v>12.540217177672304</v>
      </c>
      <c r="I1750" s="1">
        <f t="shared" si="1956"/>
        <v>12.540425955564947</v>
      </c>
      <c r="J1750" s="1">
        <f t="shared" si="1956"/>
        <v>12.540427106885545</v>
      </c>
      <c r="K1750" s="1">
        <f t="shared" si="1956"/>
        <v>12.544858732123048</v>
      </c>
      <c r="L1750" s="1">
        <f t="shared" ref="L1750:O1750" si="1966">L11</f>
        <v>12.544875361327746</v>
      </c>
      <c r="M1750" s="1">
        <f t="shared" si="1966"/>
        <v>18.811969552071748</v>
      </c>
      <c r="N1750" s="1">
        <f t="shared" si="1966"/>
        <v>18.811973394964646</v>
      </c>
      <c r="O1750" s="1">
        <f t="shared" si="1966"/>
        <v>18.812075799868843</v>
      </c>
      <c r="P1750" s="1">
        <f t="shared" si="1958"/>
        <v>18.812085775456033</v>
      </c>
      <c r="Q1750" s="1">
        <f t="shared" si="1958"/>
        <v>18.813636243198619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149.43048241997911</v>
      </c>
      <c r="G1751" s="1">
        <f t="shared" si="1956"/>
        <v>125.60529264888271</v>
      </c>
      <c r="H1751" s="1">
        <f t="shared" si="1956"/>
        <v>140.87851978831932</v>
      </c>
      <c r="I1751" s="1">
        <f t="shared" si="1956"/>
        <v>151.12407330028225</v>
      </c>
      <c r="J1751" s="1">
        <f t="shared" si="1956"/>
        <v>151.52056916438775</v>
      </c>
      <c r="K1751" s="1">
        <f t="shared" si="1956"/>
        <v>151.57975074590303</v>
      </c>
      <c r="L1751" s="1">
        <f t="shared" ref="L1751:O1751" si="1967">L12</f>
        <v>151.67148709997937</v>
      </c>
      <c r="M1751" s="1">
        <f t="shared" si="1967"/>
        <v>152.8469460900655</v>
      </c>
      <c r="N1751" s="1">
        <f t="shared" si="1967"/>
        <v>151.76739626029263</v>
      </c>
      <c r="O1751" s="1">
        <f t="shared" si="1967"/>
        <v>151.80142424937424</v>
      </c>
      <c r="P1751" s="1">
        <f t="shared" si="1958"/>
        <v>152.66378627291564</v>
      </c>
      <c r="Q1751" s="1">
        <f t="shared" si="1958"/>
        <v>153.73023044893654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66.745680076744748</v>
      </c>
      <c r="G1752" s="1">
        <f t="shared" si="1968"/>
        <v>49.798799335766716</v>
      </c>
      <c r="H1752" s="1">
        <f t="shared" si="1968"/>
        <v>68.757785922914039</v>
      </c>
      <c r="I1752" s="1">
        <f t="shared" si="1968"/>
        <v>70.431307858058517</v>
      </c>
      <c r="J1752" s="1">
        <f t="shared" si="1968"/>
        <v>71.582046369987211</v>
      </c>
      <c r="K1752" s="1">
        <f t="shared" si="1968"/>
        <v>72.666703668730861</v>
      </c>
      <c r="L1752" s="1">
        <f t="shared" ref="L1752:O1752" si="1969">L13</f>
        <v>73.751028645958613</v>
      </c>
      <c r="M1752" s="1">
        <f t="shared" si="1969"/>
        <v>74.835769270220709</v>
      </c>
      <c r="N1752" s="1">
        <f t="shared" si="1969"/>
        <v>74.835775706256925</v>
      </c>
      <c r="O1752" s="1">
        <f t="shared" si="1969"/>
        <v>74.836046049982698</v>
      </c>
      <c r="P1752" s="1">
        <f t="shared" si="1958"/>
        <v>74.83604632951095</v>
      </c>
      <c r="Q1752" s="1">
        <f t="shared" si="1958"/>
        <v>74.836047365942648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66.632400717738747</v>
      </c>
      <c r="G1753" s="1">
        <f t="shared" si="1968"/>
        <v>55.763999850062177</v>
      </c>
      <c r="H1753" s="1">
        <f t="shared" si="1968"/>
        <v>65.551949920370504</v>
      </c>
      <c r="I1753" s="1">
        <f t="shared" si="1968"/>
        <v>64.716761440957441</v>
      </c>
      <c r="J1753" s="1">
        <f t="shared" si="1968"/>
        <v>63.73511946031757</v>
      </c>
      <c r="K1753" s="1">
        <f t="shared" si="1968"/>
        <v>62.65046517409246</v>
      </c>
      <c r="L1753" s="1">
        <f t="shared" ref="L1753:O1753" si="1970">L14</f>
        <v>61.566140777129178</v>
      </c>
      <c r="M1753" s="1">
        <f t="shared" si="1970"/>
        <v>60.481403180176777</v>
      </c>
      <c r="N1753" s="1">
        <f t="shared" si="1970"/>
        <v>60.481397233851432</v>
      </c>
      <c r="O1753" s="1">
        <f t="shared" si="1970"/>
        <v>60.481128371138738</v>
      </c>
      <c r="P1753" s="1">
        <f t="shared" si="1958"/>
        <v>60.481128912768966</v>
      </c>
      <c r="Q1753" s="1">
        <f t="shared" si="1958"/>
        <v>60.481131204118839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16.05240162549563</v>
      </c>
      <c r="G1754" s="1">
        <f t="shared" si="1968"/>
        <v>20.042493463053823</v>
      </c>
      <c r="H1754" s="1">
        <f t="shared" si="1968"/>
        <v>6.5687839450347747</v>
      </c>
      <c r="I1754" s="1">
        <f t="shared" si="1968"/>
        <v>15.9760040012663</v>
      </c>
      <c r="J1754" s="1">
        <f t="shared" si="1968"/>
        <v>16.203403334082971</v>
      </c>
      <c r="K1754" s="1">
        <f t="shared" si="1968"/>
        <v>16.262581903079692</v>
      </c>
      <c r="L1754" s="1">
        <f t="shared" ref="L1754:O1754" si="1971">L15</f>
        <v>16.354317676891593</v>
      </c>
      <c r="M1754" s="1">
        <f t="shared" si="1971"/>
        <v>17.529773639668015</v>
      </c>
      <c r="N1754" s="1">
        <f t="shared" si="1971"/>
        <v>16.450223320184289</v>
      </c>
      <c r="O1754" s="1">
        <f t="shared" si="1971"/>
        <v>16.48424982825281</v>
      </c>
      <c r="P1754" s="1">
        <f t="shared" si="1958"/>
        <v>17.346611030635739</v>
      </c>
      <c r="Q1754" s="1">
        <f t="shared" si="1958"/>
        <v>18.413051878875066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12.556450891152764</v>
      </c>
      <c r="G1755" s="1">
        <f t="shared" si="1968"/>
        <v>16.522155339266806</v>
      </c>
      <c r="H1755" s="1">
        <f t="shared" si="1968"/>
        <v>32.460420926254507</v>
      </c>
      <c r="I1755" s="1">
        <f t="shared" si="1968"/>
        <v>57.821408727529395</v>
      </c>
      <c r="J1755" s="1">
        <f t="shared" si="1968"/>
        <v>74.974920979214048</v>
      </c>
      <c r="K1755" s="1">
        <f t="shared" si="1968"/>
        <v>80.769826747626269</v>
      </c>
      <c r="L1755" s="1">
        <f t="shared" ref="L1755:O1755" si="1972">L16</f>
        <v>87.155931695624474</v>
      </c>
      <c r="M1755" s="1">
        <f t="shared" si="1972"/>
        <v>94.717408814481288</v>
      </c>
      <c r="N1755" s="1">
        <f t="shared" si="1972"/>
        <v>97.867518754972878</v>
      </c>
      <c r="O1755" s="1">
        <f t="shared" si="1972"/>
        <v>100.26765453623061</v>
      </c>
      <c r="P1755" s="1">
        <f t="shared" si="1958"/>
        <v>101.77316430852352</v>
      </c>
      <c r="Q1755" s="1">
        <f t="shared" si="1958"/>
        <v>105.18231875808942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0.52400563148126533</v>
      </c>
      <c r="G1756" s="1">
        <f t="shared" si="1968"/>
        <v>0.54529262720456639</v>
      </c>
      <c r="H1756" s="1">
        <f t="shared" si="1968"/>
        <v>0.5031652504645836</v>
      </c>
      <c r="I1756" s="1">
        <f t="shared" si="1968"/>
        <v>0.84755646649757876</v>
      </c>
      <c r="J1756" s="1">
        <f t="shared" si="1968"/>
        <v>0.88172611480669338</v>
      </c>
      <c r="K1756" s="1">
        <f t="shared" si="1968"/>
        <v>0.88185861458171055</v>
      </c>
      <c r="L1756" s="1">
        <f t="shared" ref="L1756:O1756" si="1973">L17</f>
        <v>0.97888296969747068</v>
      </c>
      <c r="M1756" s="1">
        <f t="shared" si="1973"/>
        <v>0.97889605432252103</v>
      </c>
      <c r="N1756" s="1">
        <f t="shared" si="1973"/>
        <v>0.97889668234903082</v>
      </c>
      <c r="O1756" s="1">
        <f t="shared" si="1973"/>
        <v>0.97896178501801923</v>
      </c>
      <c r="P1756" s="1">
        <f t="shared" si="1958"/>
        <v>0.97896428828934479</v>
      </c>
      <c r="Q1756" s="1">
        <f t="shared" si="1958"/>
        <v>0.97897450710586809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18.873020350143786</v>
      </c>
      <c r="G1757" s="1">
        <f t="shared" si="1968"/>
        <v>22.214796937307309</v>
      </c>
      <c r="H1757" s="1">
        <f t="shared" si="1968"/>
        <v>26.365048905768841</v>
      </c>
      <c r="I1757" s="1">
        <f t="shared" si="1968"/>
        <v>36.13077127018677</v>
      </c>
      <c r="J1757" s="1">
        <f t="shared" si="1968"/>
        <v>55.922507759057638</v>
      </c>
      <c r="K1757" s="1">
        <f t="shared" si="1968"/>
        <v>62.041539606850876</v>
      </c>
      <c r="L1757" s="1">
        <f t="shared" ref="L1757:O1757" si="1974">L18</f>
        <v>75.2100450184127</v>
      </c>
      <c r="M1757" s="1">
        <f t="shared" si="1974"/>
        <v>88.741625996144265</v>
      </c>
      <c r="N1757" s="1">
        <f t="shared" si="1974"/>
        <v>91.819458726747371</v>
      </c>
      <c r="O1757" s="1">
        <f t="shared" si="1974"/>
        <v>93.011012966005723</v>
      </c>
      <c r="P1757" s="1">
        <f t="shared" si="1958"/>
        <v>93.387720864352119</v>
      </c>
      <c r="Q1757" s="1">
        <f t="shared" si="1958"/>
        <v>95.592505308099248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2.1820048901298174E-4</v>
      </c>
      <c r="L1758" s="1">
        <f t="shared" ref="L1758:O1758" si="1975">L19</f>
        <v>3.0150802465904639E-2</v>
      </c>
      <c r="M1758" s="1">
        <f t="shared" si="1975"/>
        <v>4.5466586243997922E-2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22.33477265258427</v>
      </c>
      <c r="G1759" s="3">
        <f t="shared" si="1976"/>
        <v>24.419617218767346</v>
      </c>
      <c r="H1759" s="3">
        <f t="shared" si="1976"/>
        <v>28.836849051106132</v>
      </c>
      <c r="I1759" s="3">
        <f t="shared" si="1976"/>
        <v>34.005549020322817</v>
      </c>
      <c r="J1759" s="3">
        <f t="shared" si="1976"/>
        <v>37.94341301683496</v>
      </c>
      <c r="K1759" s="3">
        <f t="shared" si="1976"/>
        <v>38.551233693196444</v>
      </c>
      <c r="L1759" s="3">
        <f t="shared" ref="L1759:O1759" si="1977">SUM(L1760,L1762,L1766,L1770,L1786,L1793,L1801,L1803,L1811,L1815,L1809)</f>
        <v>39.953616440732375</v>
      </c>
      <c r="M1759" s="3">
        <f t="shared" si="1977"/>
        <v>41.825463606773056</v>
      </c>
      <c r="N1759" s="3">
        <f t="shared" si="1977"/>
        <v>42.798251889355264</v>
      </c>
      <c r="O1759" s="3">
        <f t="shared" si="1977"/>
        <v>43.535911053187299</v>
      </c>
      <c r="P1759" s="3">
        <f>SUM(P1760,P1762,P1766,P1770,P1786,P1793,P1801,P1803,P1811,P1815,P1809)</f>
        <v>44.034864758600399</v>
      </c>
      <c r="Q1759" s="3">
        <f>SUM(Q1760,Q1762,Q1766,Q1770,Q1786,Q1793,Q1801,Q1803,Q1811,Q1815,Q1809)</f>
        <v>45.226846342887455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3.0935587219222112</v>
      </c>
      <c r="G1760" s="1">
        <f t="shared" ref="G1760:O1760" si="1978">+G1761</f>
        <v>3.093558527700532</v>
      </c>
      <c r="H1760" s="1">
        <f t="shared" si="1978"/>
        <v>2.8347224398815496</v>
      </c>
      <c r="I1760" s="1">
        <f t="shared" si="1978"/>
        <v>2.7577517420401163</v>
      </c>
      <c r="J1760" s="1">
        <f t="shared" si="1978"/>
        <v>2.3634097126478144</v>
      </c>
      <c r="K1760" s="1">
        <f t="shared" si="1978"/>
        <v>1.353524848319724</v>
      </c>
      <c r="L1760" s="1">
        <f t="shared" si="1978"/>
        <v>0.91564743250963132</v>
      </c>
      <c r="M1760" s="1">
        <f t="shared" si="1978"/>
        <v>1.6583253115912002</v>
      </c>
      <c r="N1760" s="1">
        <f t="shared" si="1978"/>
        <v>1.6287990061520117</v>
      </c>
      <c r="O1760" s="1">
        <f t="shared" si="1978"/>
        <v>1.5407007177312244</v>
      </c>
      <c r="P1760" s="1">
        <f>+P1761</f>
        <v>1.5407188315349534</v>
      </c>
      <c r="Q1760" s="1">
        <f>+Q1761</f>
        <v>1.5407493877295884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3.0935587219222112</v>
      </c>
      <c r="G1761" s="1">
        <f>'[1]Electricity and CHPs_CAP'!C$14</f>
        <v>3.093558527700532</v>
      </c>
      <c r="H1761" s="1">
        <f>'[1]Electricity and CHPs_CAP'!D$14</f>
        <v>2.8347224398815496</v>
      </c>
      <c r="I1761" s="1">
        <f>'[1]Electricity and CHPs_CAP'!E$14</f>
        <v>2.7577517420401163</v>
      </c>
      <c r="J1761" s="1">
        <f>'[1]Electricity and CHPs_CAP'!F$14</f>
        <v>2.3634097126478144</v>
      </c>
      <c r="K1761" s="1">
        <f>'[1]Electricity and CHPs_CAP'!G$14</f>
        <v>1.353524848319724</v>
      </c>
      <c r="L1761" s="1">
        <f>'[1]Electricity and CHPs_CAP'!H$14</f>
        <v>0.91564743250963132</v>
      </c>
      <c r="M1761" s="1">
        <f>'[1]Electricity and CHPs_CAP'!I$14</f>
        <v>1.6583253115912002</v>
      </c>
      <c r="N1761" s="1">
        <f>'[1]Electricity and CHPs_CAP'!J$14</f>
        <v>1.6287990061520117</v>
      </c>
      <c r="O1761" s="1">
        <f>'[1]Electricity and CHPs_CAP'!K$14</f>
        <v>1.5407007177312244</v>
      </c>
      <c r="P1761" s="1">
        <f>'[1]Electricity and CHPs_CAP'!L$14</f>
        <v>1.5407188315349534</v>
      </c>
      <c r="Q1761" s="1">
        <f>'[1]Electricity and CHPs_CAP'!M$14</f>
        <v>1.5407493877295884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16.119058540040339</v>
      </c>
      <c r="H1762" s="1">
        <f t="shared" si="1980"/>
        <v>16.562994370013673</v>
      </c>
      <c r="I1762" s="1">
        <f t="shared" si="1980"/>
        <v>16.654927227993774</v>
      </c>
      <c r="J1762" s="1">
        <f t="shared" si="1980"/>
        <v>16.676261205403758</v>
      </c>
      <c r="K1762" s="1">
        <f t="shared" si="1980"/>
        <v>16.716538459935521</v>
      </c>
      <c r="L1762" s="1">
        <f t="shared" ref="L1762:O1762" si="1981">SUM(L1763:L1765)</f>
        <v>16.826088426822558</v>
      </c>
      <c r="M1762" s="1">
        <f t="shared" si="1981"/>
        <v>16.935755115760543</v>
      </c>
      <c r="N1762" s="1">
        <f t="shared" si="1981"/>
        <v>16.935755803619951</v>
      </c>
      <c r="O1762" s="1">
        <f t="shared" si="1981"/>
        <v>16.935809125522034</v>
      </c>
      <c r="P1762" s="1">
        <f>SUM(P1763:P1765)</f>
        <v>16.935810944805255</v>
      </c>
      <c r="Q1762" s="1">
        <f>SUM(Q1763:Q1765)</f>
        <v>16.936164726679003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7.3405884912918324</v>
      </c>
      <c r="H1763" s="1">
        <f>'[1]Electricity and CHPs_CAP'!D$15</f>
        <v>7.3445771851657318</v>
      </c>
      <c r="I1763" s="1">
        <f>'[1]Electricity and CHPs_CAP'!E$15</f>
        <v>7.4151238757874536</v>
      </c>
      <c r="J1763" s="1">
        <f>'[1]Electricity and CHPs_CAP'!F$15</f>
        <v>7.4289929122675753</v>
      </c>
      <c r="K1763" s="1">
        <f>'[1]Electricity and CHPs_CAP'!G$15</f>
        <v>7.4692694480512731</v>
      </c>
      <c r="L1763" s="1">
        <f>'[1]Electricity and CHPs_CAP'!H$15</f>
        <v>7.5788112209499987</v>
      </c>
      <c r="M1763" s="1">
        <f>'[1]Electricity and CHPs_CAP'!I$15</f>
        <v>7.6884363834917124</v>
      </c>
      <c r="N1763" s="1">
        <f>'[1]Electricity and CHPs_CAP'!J$15</f>
        <v>7.6884366905958403</v>
      </c>
      <c r="O1763" s="1">
        <f>'[1]Electricity and CHPs_CAP'!K$15</f>
        <v>7.6884372700150969</v>
      </c>
      <c r="P1763" s="1">
        <f>'[1]Electricity and CHPs_CAP'!L$15</f>
        <v>7.6884377281096334</v>
      </c>
      <c r="Q1763" s="1">
        <f>'[1]Electricity and CHPs_CAP'!M$15</f>
        <v>7.6884399150948877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4.8073122976812757</v>
      </c>
      <c r="H1764" s="1">
        <f>'[1]Electricity and CHPs_CAP'!D$16</f>
        <v>4.8588383799017585</v>
      </c>
      <c r="I1764" s="1">
        <f>'[1]Electricity and CHPs_CAP'!E$16</f>
        <v>4.8802245472601378</v>
      </c>
      <c r="J1764" s="1">
        <f>'[1]Electricity and CHPs_CAP'!F$16</f>
        <v>4.8876887985828894</v>
      </c>
      <c r="K1764" s="1">
        <f>'[1]Electricity and CHPs_CAP'!G$16</f>
        <v>4.8876891012344608</v>
      </c>
      <c r="L1764" s="1">
        <f>'[1]Electricity and CHPs_CAP'!H$16</f>
        <v>4.8876892597942518</v>
      </c>
      <c r="M1764" s="1">
        <f>'[1]Electricity and CHPs_CAP'!I$16</f>
        <v>4.8876894717981623</v>
      </c>
      <c r="N1764" s="1">
        <f>'[1]Electricity and CHPs_CAP'!J$16</f>
        <v>4.887689643107346</v>
      </c>
      <c r="O1764" s="1">
        <f>'[1]Electricity and CHPs_CAP'!K$16</f>
        <v>4.8876901808532258</v>
      </c>
      <c r="P1764" s="1">
        <f>'[1]Electricity and CHPs_CAP'!L$16</f>
        <v>4.8876909214992654</v>
      </c>
      <c r="Q1764" s="1">
        <f>'[1]Electricity and CHPs_CAP'!M$16</f>
        <v>4.8878197017406171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3.9711577510672305</v>
      </c>
      <c r="H1765" s="1">
        <f>'[1]Electricity and CHPs_CAP'!D$17</f>
        <v>4.3595788049461808</v>
      </c>
      <c r="I1765" s="1">
        <f>'[1]Electricity and CHPs_CAP'!E$17</f>
        <v>4.3595788049461808</v>
      </c>
      <c r="J1765" s="1">
        <f>'[1]Electricity and CHPs_CAP'!F$17</f>
        <v>4.3595794945532953</v>
      </c>
      <c r="K1765" s="1">
        <f>'[1]Electricity and CHPs_CAP'!G$17</f>
        <v>4.3595799106497859</v>
      </c>
      <c r="L1765" s="1">
        <f>'[1]Electricity and CHPs_CAP'!H$17</f>
        <v>4.3595879460783067</v>
      </c>
      <c r="M1765" s="1">
        <f>'[1]Electricity and CHPs_CAP'!I$17</f>
        <v>4.3596292604706672</v>
      </c>
      <c r="N1765" s="1">
        <f>'[1]Electricity and CHPs_CAP'!J$17</f>
        <v>4.3596294699167659</v>
      </c>
      <c r="O1765" s="1">
        <f>'[1]Electricity and CHPs_CAP'!K$17</f>
        <v>4.3596816746537126</v>
      </c>
      <c r="P1765" s="1">
        <f>'[1]Electricity and CHPs_CAP'!L$17</f>
        <v>4.3596822951963539</v>
      </c>
      <c r="Q1765" s="1">
        <f>'[1]Electricity and CHPs_CAP'!M$17</f>
        <v>4.3599051098434973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3.1628756562760992E-2</v>
      </c>
      <c r="G1766" s="1">
        <f t="shared" ref="G1766:K1766" si="1982">SUM(G1767:G1769)</f>
        <v>4.3277285481821318E-2</v>
      </c>
      <c r="H1766" s="1">
        <f t="shared" si="1982"/>
        <v>3.3649961190433161E-2</v>
      </c>
      <c r="I1766" s="1">
        <f t="shared" si="1982"/>
        <v>8.8364201661477432E-2</v>
      </c>
      <c r="J1766" s="1">
        <f t="shared" si="1982"/>
        <v>8.5661809393090177E-2</v>
      </c>
      <c r="K1766" s="1">
        <f t="shared" si="1982"/>
        <v>7.5122497886150136E-2</v>
      </c>
      <c r="L1766" s="1">
        <f t="shared" ref="L1766:O1766" si="1983">SUM(L1767:L1769)</f>
        <v>7.7682907168236545E-2</v>
      </c>
      <c r="M1766" s="1">
        <f t="shared" si="1983"/>
        <v>7.6443637550434443E-2</v>
      </c>
      <c r="N1766" s="1">
        <f t="shared" si="1983"/>
        <v>2.3918407618329779E-2</v>
      </c>
      <c r="O1766" s="1">
        <f t="shared" si="1983"/>
        <v>1.5962164316271503E-2</v>
      </c>
      <c r="P1766" s="1">
        <f>SUM(P1767:P1769)</f>
        <v>3.8889913738267085E-2</v>
      </c>
      <c r="Q1766" s="1">
        <f>SUM(Q1767:Q1769)</f>
        <v>4.8950399453386806E-2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2.1718566121041602E-2</v>
      </c>
      <c r="G1767" s="1">
        <f>'[1]Electricity and CHPs_CAP'!C$18</f>
        <v>2.1632464539659765E-2</v>
      </c>
      <c r="H1767" s="1">
        <f>'[1]Electricity and CHPs_CAP'!D$18</f>
        <v>1.2040974068548541E-2</v>
      </c>
      <c r="I1767" s="1">
        <f>'[1]Electricity and CHPs_CAP'!E$18</f>
        <v>6.6861673232820482E-2</v>
      </c>
      <c r="J1767" s="1">
        <f>'[1]Electricity and CHPs_CAP'!F$18</f>
        <v>7.4979214625240639E-2</v>
      </c>
      <c r="K1767" s="1">
        <f>'[1]Electricity and CHPs_CAP'!G$18</f>
        <v>7.4978253707749409E-2</v>
      </c>
      <c r="L1767" s="1">
        <f>'[1]Electricity and CHPs_CAP'!H$18</f>
        <v>7.7565776287340057E-2</v>
      </c>
      <c r="M1767" s="1">
        <f>'[1]Electricity and CHPs_CAP'!I$18</f>
        <v>7.6321347892958122E-2</v>
      </c>
      <c r="N1767" s="1">
        <f>'[1]Electricity and CHPs_CAP'!J$18</f>
        <v>2.3419753457970635E-2</v>
      </c>
      <c r="O1767" s="1">
        <f>'[1]Electricity and CHPs_CAP'!K$18</f>
        <v>1.5408024916452061E-2</v>
      </c>
      <c r="P1767" s="1">
        <f>'[1]Electricity and CHPs_CAP'!L$18</f>
        <v>1.4119181329099258E-2</v>
      </c>
      <c r="Q1767" s="1">
        <f>'[1]Electricity and CHPs_CAP'!M$18</f>
        <v>2.4401400334244282E-2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1.6049980853555402E-3</v>
      </c>
      <c r="G1768" s="1">
        <f>'[1]Electricity and CHPs_CAP'!C$28</f>
        <v>4.5465998932422459E-4</v>
      </c>
      <c r="H1768" s="1">
        <f>'[1]Electricity and CHPs_CAP'!D$28</f>
        <v>4.1909889823299115E-4</v>
      </c>
      <c r="I1768" s="1">
        <f>'[1]Electricity and CHPs_CAP'!E$28</f>
        <v>3.1281762651519211E-4</v>
      </c>
      <c r="J1768" s="1">
        <f>'[1]Electricity and CHPs_CAP'!F$28</f>
        <v>2.9624482972408824E-4</v>
      </c>
      <c r="K1768" s="1">
        <f>'[1]Electricity and CHPs_CAP'!G$28</f>
        <v>1.4424417840073312E-4</v>
      </c>
      <c r="L1768" s="1">
        <f>'[1]Electricity and CHPs_CAP'!H$28</f>
        <v>1.1713088089648622E-4</v>
      </c>
      <c r="M1768" s="1">
        <f>'[1]Electricity and CHPs_CAP'!I$28</f>
        <v>1.22289657476319E-4</v>
      </c>
      <c r="N1768" s="1">
        <f>'[1]Electricity and CHPs_CAP'!J$28</f>
        <v>1.1770533240262833E-4</v>
      </c>
      <c r="O1768" s="1">
        <f>'[1]Electricity and CHPs_CAP'!K$28</f>
        <v>1.3711261781008136E-4</v>
      </c>
      <c r="P1768" s="1">
        <f>'[1]Electricity and CHPs_CAP'!L$28</f>
        <v>9.776110973048059E-5</v>
      </c>
      <c r="Q1768" s="1">
        <f>'[1]Electricity and CHPs_CAP'!M$28</f>
        <v>9.2551537624716883E-5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8.3051923563638528E-3</v>
      </c>
      <c r="G1769" s="1">
        <f>'[1]Electricity and CHPs_CAP'!C$41</f>
        <v>2.1190160952837333E-2</v>
      </c>
      <c r="H1769" s="1">
        <f>'[1]Electricity and CHPs_CAP'!D$41</f>
        <v>2.1189888223651625E-2</v>
      </c>
      <c r="I1769" s="1">
        <f>'[1]Electricity and CHPs_CAP'!E$41</f>
        <v>2.1189710802141763E-2</v>
      </c>
      <c r="J1769" s="1">
        <f>'[1]Electricity and CHPs_CAP'!F$41</f>
        <v>1.0386349938125461E-2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3.8094882795651502E-4</v>
      </c>
      <c r="O1769" s="1">
        <f>'[1]Electricity and CHPs_CAP'!K$41</f>
        <v>4.1702678200936154E-4</v>
      </c>
      <c r="P1769" s="1">
        <f>'[1]Electricity and CHPs_CAP'!L$41</f>
        <v>2.4672971299437345E-2</v>
      </c>
      <c r="Q1769" s="1">
        <f>'[1]Electricity and CHPs_CAP'!M$41</f>
        <v>2.4456447581517805E-2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0.22165443244208421</v>
      </c>
      <c r="G1770" s="1">
        <f t="shared" ref="G1770:K1770" si="1985">SUM(G1771:G1785)</f>
        <v>0.22218009148360318</v>
      </c>
      <c r="H1770" s="1">
        <f t="shared" si="1985"/>
        <v>0.21539852107230167</v>
      </c>
      <c r="I1770" s="1">
        <f t="shared" si="1985"/>
        <v>0.21849394940882766</v>
      </c>
      <c r="J1770" s="1">
        <f t="shared" si="1985"/>
        <v>0.23001600064965211</v>
      </c>
      <c r="K1770" s="1">
        <f t="shared" si="1985"/>
        <v>0.27235595181942895</v>
      </c>
      <c r="L1770" s="1">
        <f t="shared" ref="L1770:O1770" si="1986">SUM(L1771:L1785)</f>
        <v>0.20968869741323362</v>
      </c>
      <c r="M1770" s="1">
        <f t="shared" si="1986"/>
        <v>0.26955306579392491</v>
      </c>
      <c r="N1770" s="1">
        <f t="shared" si="1986"/>
        <v>0.35566781680784582</v>
      </c>
      <c r="O1770" s="1">
        <f t="shared" si="1986"/>
        <v>0.3910836062851798</v>
      </c>
      <c r="P1770" s="1">
        <f>SUM(P1771:P1785)</f>
        <v>0.46915689467399774</v>
      </c>
      <c r="Q1770" s="1">
        <f>SUM(Q1771:Q1785)</f>
        <v>0.48139351632675598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1.6871118851201799E-6</v>
      </c>
      <c r="L1771" s="1">
        <f>'[1]Electricity and CHPs_CAP'!H$21</f>
        <v>2.4215679082907499E-6</v>
      </c>
      <c r="M1771" s="1">
        <f>'[1]Electricity and CHPs_CAP'!I$21</f>
        <v>5.1997992770318709E-6</v>
      </c>
      <c r="N1771" s="1">
        <f>'[1]Electricity and CHPs_CAP'!J$21</f>
        <v>1.8035218355076448E-4</v>
      </c>
      <c r="O1771" s="1">
        <f>'[1]Electricity and CHPs_CAP'!K$21</f>
        <v>2.5199994919901944E-4</v>
      </c>
      <c r="P1771" s="1">
        <f>'[1]Electricity and CHPs_CAP'!L$21</f>
        <v>3.3186925226156357E-4</v>
      </c>
      <c r="Q1771" s="1">
        <f>'[1]Electricity and CHPs_CAP'!M$21</f>
        <v>4.1669189620868941E-4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1.3684100704635001E-4</v>
      </c>
      <c r="K1772" s="1">
        <f>'[1]Electricity and CHPs_CAP'!G$22</f>
        <v>5.7292251903774195E-4</v>
      </c>
      <c r="L1772" s="1">
        <f>'[1]Electricity and CHPs_CAP'!H$22</f>
        <v>2.822934461328073E-3</v>
      </c>
      <c r="M1772" s="1">
        <f>'[1]Electricity and CHPs_CAP'!I$22</f>
        <v>5.2369996582086941E-3</v>
      </c>
      <c r="N1772" s="1">
        <f>'[1]Electricity and CHPs_CAP'!J$22</f>
        <v>6.5705692652929934E-3</v>
      </c>
      <c r="O1772" s="1">
        <f>'[1]Electricity and CHPs_CAP'!K$22</f>
        <v>6.4412876917598642E-3</v>
      </c>
      <c r="P1772" s="1">
        <f>'[1]Electricity and CHPs_CAP'!L$22</f>
        <v>6.3173056000198156E-3</v>
      </c>
      <c r="Q1772" s="1">
        <f>'[1]Electricity and CHPs_CAP'!M$22</f>
        <v>5.112551773753294E-3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1.76415938329757E-6</v>
      </c>
      <c r="M1773" s="1">
        <f>'[1]Electricity and CHPs_CAP'!I$23</f>
        <v>3.6639660902775299E-6</v>
      </c>
      <c r="N1773" s="1">
        <f>'[1]Electricity and CHPs_CAP'!J$23</f>
        <v>5.6657908874331521E-4</v>
      </c>
      <c r="O1773" s="1">
        <f>'[1]Electricity and CHPs_CAP'!K$23</f>
        <v>1.0265071661715536E-3</v>
      </c>
      <c r="P1773" s="1">
        <f>'[1]Electricity and CHPs_CAP'!L$23</f>
        <v>1.0325083205025769E-3</v>
      </c>
      <c r="Q1773" s="1">
        <f>'[1]Electricity and CHPs_CAP'!M$23</f>
        <v>1.0372665960241491E-3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4.5215298729817499E-2</v>
      </c>
      <c r="G1774" s="1">
        <f>IF('[1]Electricity and CHPs_CAP'!C$24&lt;0,0,'[1]Electricity and CHPs_CAP'!C$24)</f>
        <v>5.7831906625865903E-5</v>
      </c>
      <c r="H1774" s="1">
        <f>IF('[1]Electricity and CHPs_CAP'!D$24&lt;0,0,'[1]Electricity and CHPs_CAP'!D$24)</f>
        <v>5.778808053047424E-5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2.5257320858213507E-2</v>
      </c>
      <c r="G1776" s="1">
        <f>'[1]Electricity and CHPs_CAP'!C$39</f>
        <v>1.8680497384701171E-2</v>
      </c>
      <c r="H1776" s="1">
        <f>'[1]Electricity and CHPs_CAP'!D$39</f>
        <v>1.1883106827287306E-2</v>
      </c>
      <c r="I1776" s="1">
        <f>'[1]Electricity and CHPs_CAP'!E$39</f>
        <v>1.5000594867516497E-2</v>
      </c>
      <c r="J1776" s="1">
        <f>'[1]Electricity and CHPs_CAP'!F$39</f>
        <v>2.6445444085611319E-2</v>
      </c>
      <c r="K1776" s="1">
        <f>'[1]Electricity and CHPs_CAP'!G$39</f>
        <v>6.9363841431226161E-2</v>
      </c>
      <c r="L1776" s="1">
        <f>'[1]Electricity and CHPs_CAP'!H$39</f>
        <v>6.575266328065936E-2</v>
      </c>
      <c r="M1776" s="1">
        <f>'[1]Electricity and CHPs_CAP'!I$39</f>
        <v>6.0070624507974096E-2</v>
      </c>
      <c r="N1776" s="1">
        <f>'[1]Electricity and CHPs_CAP'!J$39</f>
        <v>4.4025537461553389E-2</v>
      </c>
      <c r="O1776" s="1">
        <f>'[1]Electricity and CHPs_CAP'!K$39</f>
        <v>3.7337279513871086E-2</v>
      </c>
      <c r="P1776" s="1">
        <f>'[1]Electricity and CHPs_CAP'!L$39</f>
        <v>4.291149827483564E-2</v>
      </c>
      <c r="Q1776" s="1">
        <f>'[1]Electricity and CHPs_CAP'!M$39</f>
        <v>4.0847397358789318E-2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2.39933556971409E-4</v>
      </c>
      <c r="L1777" s="1">
        <f>'[1]Electricity and CHPs_CAP'!H$40</f>
        <v>1.0117260044822362E-2</v>
      </c>
      <c r="M1777" s="1">
        <f>'[1]Electricity and CHPs_CAP'!I$40</f>
        <v>1.4461160226399612E-2</v>
      </c>
      <c r="N1777" s="1">
        <f>'[1]Electricity and CHPs_CAP'!J$40</f>
        <v>1.4431140132928828E-2</v>
      </c>
      <c r="O1777" s="1">
        <f>'[1]Electricity and CHPs_CAP'!K$40</f>
        <v>1.4228236448881942E-2</v>
      </c>
      <c r="P1777" s="1">
        <f>'[1]Electricity and CHPs_CAP'!L$40</f>
        <v>1.7813009251445779E-2</v>
      </c>
      <c r="Q1777" s="1">
        <f>'[1]Electricity and CHPs_CAP'!M$40</f>
        <v>1.7048304247703289E-2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4.4392443956353103E-5</v>
      </c>
      <c r="J1778" s="1">
        <f>'[1]Electricity and CHPs_CAP'!F$47</f>
        <v>7.7772845816177798E-5</v>
      </c>
      <c r="K1778" s="1">
        <f>'[1]Electricity and CHPs_CAP'!G$47</f>
        <v>2.0011340260212666E-4</v>
      </c>
      <c r="L1778" s="1">
        <f>'[1]Electricity and CHPs_CAP'!H$47</f>
        <v>1.6650965099278961E-4</v>
      </c>
      <c r="M1778" s="1">
        <f>'[1]Electricity and CHPs_CAP'!I$47</f>
        <v>1.7885784641104925E-4</v>
      </c>
      <c r="N1778" s="1">
        <f>'[1]Electricity and CHPs_CAP'!J$47</f>
        <v>1.2464527977197945E-4</v>
      </c>
      <c r="O1778" s="1">
        <f>'[1]Electricity and CHPs_CAP'!K$47</f>
        <v>1.797296692939002E-4</v>
      </c>
      <c r="P1778" s="1">
        <f>'[1]Electricity and CHPs_CAP'!L$47</f>
        <v>1.4767452166636726E-4</v>
      </c>
      <c r="Q1778" s="1">
        <f>'[1]Electricity and CHPs_CAP'!M$47</f>
        <v>1.8121025106255156E-4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4.0828585450367726E-3</v>
      </c>
      <c r="G1779" s="1">
        <f>'[1]Electricity and CHPs_CAP'!C$48</f>
        <v>5.8777842356078612E-4</v>
      </c>
      <c r="H1779" s="1">
        <f>'[1]Electricity and CHPs_CAP'!D$48</f>
        <v>5.8731218029224824E-4</v>
      </c>
      <c r="I1779" s="1">
        <f>'[1]Electricity and CHPs_CAP'!E$48</f>
        <v>5.7889860802874519E-4</v>
      </c>
      <c r="J1779" s="1">
        <f>'[1]Electricity and CHPs_CAP'!F$48</f>
        <v>4.8421742998913588E-4</v>
      </c>
      <c r="K1779" s="1">
        <f>'[1]Electricity and CHPs_CAP'!G$48</f>
        <v>2.1493907960517579E-4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1.5636103518250729E-4</v>
      </c>
      <c r="O1779" s="1">
        <f>'[1]Electricity and CHPs_CAP'!K$48</f>
        <v>2.6013778956235215E-4</v>
      </c>
      <c r="P1779" s="1">
        <f>'[1]Electricity and CHPs_CAP'!L$48</f>
        <v>3.7693315993947516E-4</v>
      </c>
      <c r="Q1779" s="1">
        <f>'[1]Electricity and CHPs_CAP'!M$48</f>
        <v>4.2507409755208013E-4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6.0778170693536E-5</v>
      </c>
      <c r="O1780" s="1">
        <f>'[1]Electricity and CHPs_CAP'!K$49</f>
        <v>1.0659476239494049E-4</v>
      </c>
      <c r="P1780" s="1">
        <f>'[1]Electricity and CHPs_CAP'!L$49</f>
        <v>1.0697110541357726E-4</v>
      </c>
      <c r="Q1780" s="1">
        <f>'[1]Electricity and CHPs_CAP'!M$49</f>
        <v>1.949863043221646E-4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8.38634323866079E-3</v>
      </c>
      <c r="G1781" s="1">
        <f>'[1]Electricity and CHPs_CAP'!C$51</f>
        <v>1.582502012897204E-2</v>
      </c>
      <c r="H1781" s="1">
        <f>'[1]Electricity and CHPs_CAP'!D$51</f>
        <v>1.5824839219394156E-2</v>
      </c>
      <c r="I1781" s="1">
        <f>'[1]Electricity and CHPs_CAP'!E$51</f>
        <v>1.5824675583014161E-2</v>
      </c>
      <c r="J1781" s="1">
        <f>'[1]Electricity and CHPs_CAP'!F$51</f>
        <v>1.5824377109146807E-2</v>
      </c>
      <c r="K1781" s="1">
        <f>'[1]Electricity and CHPs_CAP'!G$51</f>
        <v>8.0590212780533542E-3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1.4755033571038211E-4</v>
      </c>
      <c r="O1781" s="1">
        <f>'[1]Electricity and CHPs_CAP'!K$51</f>
        <v>3.9615162964229725E-4</v>
      </c>
      <c r="P1781" s="1">
        <f>'[1]Electricity and CHPs_CAP'!L$51</f>
        <v>3.9620095190372678E-4</v>
      </c>
      <c r="Q1781" s="1">
        <f>'[1]Electricity and CHPs_CAP'!M$51</f>
        <v>5.3895655491633895E-4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1.478224837074745E-4</v>
      </c>
      <c r="O1782" s="1">
        <f>'[1]Electricity and CHPs_CAP'!K$52</f>
        <v>2.825100151425319E-4</v>
      </c>
      <c r="P1782" s="1">
        <f>'[1]Electricity and CHPs_CAP'!L$52</f>
        <v>2.8303138674069936E-4</v>
      </c>
      <c r="Q1782" s="1">
        <f>'[1]Electricity and CHPs_CAP'!M$52</f>
        <v>4.9012429888984743E-4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8.4745154296406014E-2</v>
      </c>
      <c r="H1783" s="1">
        <f>'[1]Electricity and CHPs_CAP'!D$54</f>
        <v>8.4761857795520687E-2</v>
      </c>
      <c r="I1783" s="1">
        <f>'[1]Electricity and CHPs_CAP'!E$54</f>
        <v>8.4761991684527707E-2</v>
      </c>
      <c r="J1783" s="1">
        <f>'[1]Electricity and CHPs_CAP'!F$54</f>
        <v>8.4764447402530446E-2</v>
      </c>
      <c r="K1783" s="1">
        <f>'[1]Electricity and CHPs_CAP'!G$54</f>
        <v>0.13082513059369302</v>
      </c>
      <c r="L1783" s="1">
        <f>'[1]Electricity and CHPs_CAP'!H$54</f>
        <v>0.13082514424813946</v>
      </c>
      <c r="M1783" s="1">
        <f>'[1]Electricity and CHPs_CAP'!I$54</f>
        <v>0.18959655978956419</v>
      </c>
      <c r="N1783" s="1">
        <f>'[1]Electricity and CHPs_CAP'!J$54</f>
        <v>0.28902589398299044</v>
      </c>
      <c r="O1783" s="1">
        <f>'[1]Electricity and CHPs_CAP'!K$54</f>
        <v>0.33025529597565328</v>
      </c>
      <c r="P1783" s="1">
        <f>'[1]Electricity and CHPs_CAP'!L$54</f>
        <v>0.39914684778199755</v>
      </c>
      <c r="Q1783" s="1">
        <f>'[1]Electricity and CHPs_CAP'!M$54</f>
        <v>0.41455381936507146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6.5199911070355651E-2</v>
      </c>
      <c r="G1784" s="1">
        <f>'[1]Electricity and CHPs_CAP'!C$55</f>
        <v>0.10228380934333731</v>
      </c>
      <c r="H1784" s="1">
        <f>'[1]Electricity and CHPs_CAP'!D$55</f>
        <v>0.10228361696927681</v>
      </c>
      <c r="I1784" s="1">
        <f>'[1]Electricity and CHPs_CAP'!E$55</f>
        <v>0.1022833962217842</v>
      </c>
      <c r="J1784" s="1">
        <f>'[1]Electricity and CHPs_CAP'!F$55</f>
        <v>0.10228290076951185</v>
      </c>
      <c r="K1784" s="1">
        <f>'[1]Electricity and CHPs_CAP'!G$55</f>
        <v>6.2878362846354813E-2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1.4686933145847199E-4</v>
      </c>
      <c r="O1784" s="1">
        <f>'[1]Electricity and CHPs_CAP'!K$55</f>
        <v>1.6604437411966378E-4</v>
      </c>
      <c r="P1784" s="1">
        <f>'[1]Electricity and CHPs_CAP'!L$55</f>
        <v>1.6607961213720526E-4</v>
      </c>
      <c r="Q1784" s="1">
        <f>'[1]Electricity and CHPs_CAP'!M$55</f>
        <v>2.8646952360568282E-4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8.3718056261732795E-5</v>
      </c>
      <c r="O1785" s="1">
        <f>'[1]Electricity and CHPs_CAP'!K$58</f>
        <v>1.5183129948738609E-4</v>
      </c>
      <c r="P1785" s="1">
        <f>'[1]Electricity and CHPs_CAP'!L$58</f>
        <v>1.269654551337663E-4</v>
      </c>
      <c r="Q1785" s="1">
        <f>'[1]Electricity and CHPs_CAP'!M$58</f>
        <v>2.6066405885709554E-4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0.40695518452471585</v>
      </c>
      <c r="G1786" s="1">
        <f t="shared" ref="G1786:K1786" si="1989">SUM(G1787:G1792)</f>
        <v>0.364572715724302</v>
      </c>
      <c r="H1786" s="1">
        <f t="shared" si="1989"/>
        <v>0.36457294686048247</v>
      </c>
      <c r="I1786" s="1">
        <f t="shared" si="1989"/>
        <v>0.36002784533449189</v>
      </c>
      <c r="J1786" s="1">
        <f t="shared" si="1989"/>
        <v>0.45492875036585995</v>
      </c>
      <c r="K1786" s="1">
        <f t="shared" si="1989"/>
        <v>0.56654752277450227</v>
      </c>
      <c r="L1786" s="1">
        <f t="shared" ref="L1786:O1786" si="1990">SUM(L1787:L1792)</f>
        <v>0.55827810571032555</v>
      </c>
      <c r="M1786" s="1">
        <f t="shared" si="1990"/>
        <v>0.51781813689690703</v>
      </c>
      <c r="N1786" s="1">
        <f t="shared" si="1990"/>
        <v>0.5005650944350527</v>
      </c>
      <c r="O1786" s="1">
        <f t="shared" si="1990"/>
        <v>0.4582711123586638</v>
      </c>
      <c r="P1786" s="1">
        <f>SUM(P1787:P1792)</f>
        <v>0.4520936285143401</v>
      </c>
      <c r="Q1786" s="1">
        <f>SUM(Q1787:Q1792)</f>
        <v>0.44930234679791581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0.27936169092697183</v>
      </c>
      <c r="G1787" s="1">
        <f>'[1]Electricity and CHPs_CAP'!C$19</f>
        <v>0.27936089427042449</v>
      </c>
      <c r="H1787" s="1">
        <f>'[1]Electricity and CHPs_CAP'!D$19</f>
        <v>0.27936101851768164</v>
      </c>
      <c r="I1787" s="1">
        <f>'[1]Electricity and CHPs_CAP'!E$19</f>
        <v>0.27599232962472259</v>
      </c>
      <c r="J1787" s="1">
        <f>'[1]Electricity and CHPs_CAP'!F$19</f>
        <v>0.36405079835743126</v>
      </c>
      <c r="K1787" s="1">
        <f>'[1]Electricity and CHPs_CAP'!G$19</f>
        <v>0.34009982719151566</v>
      </c>
      <c r="L1787" s="1">
        <f>'[1]Electricity and CHPs_CAP'!H$19</f>
        <v>0.26875529071373533</v>
      </c>
      <c r="M1787" s="1">
        <f>'[1]Electricity and CHPs_CAP'!I$19</f>
        <v>0.24420804557181597</v>
      </c>
      <c r="N1787" s="1">
        <f>'[1]Electricity and CHPs_CAP'!J$19</f>
        <v>0.22543488625732291</v>
      </c>
      <c r="O1787" s="1">
        <f>'[1]Electricity and CHPs_CAP'!K$19</f>
        <v>0.18314017675712171</v>
      </c>
      <c r="P1787" s="1">
        <f>'[1]Electricity and CHPs_CAP'!L$19</f>
        <v>0.18292156394901204</v>
      </c>
      <c r="Q1787" s="1">
        <f>'[1]Electricity and CHPs_CAP'!M$19</f>
        <v>0.18288658597161131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0.136201546895767</v>
      </c>
      <c r="L1788" s="1">
        <f>'[1]Electricity and CHPs_CAP'!H$20</f>
        <v>0.16577393857508591</v>
      </c>
      <c r="M1788" s="1">
        <f>'[1]Electricity and CHPs_CAP'!I$20</f>
        <v>0.16579080219758746</v>
      </c>
      <c r="N1788" s="1">
        <f>'[1]Electricity and CHPs_CAP'!J$20</f>
        <v>0.16579093020076144</v>
      </c>
      <c r="O1788" s="1">
        <f>'[1]Electricity and CHPs_CAP'!K$20</f>
        <v>0.16579155227475023</v>
      </c>
      <c r="P1788" s="1">
        <f>'[1]Electricity and CHPs_CAP'!L$20</f>
        <v>0.16579081801036744</v>
      </c>
      <c r="Q1788" s="1">
        <f>'[1]Electricity and CHPs_CAP'!M$20</f>
        <v>0.1657912101430189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7.8399999999999997E-2</v>
      </c>
      <c r="G1789" s="1">
        <f>'[1]Electricity and CHPs_CAP'!C$26</f>
        <v>7.1513044003562037E-2</v>
      </c>
      <c r="H1789" s="1">
        <f>'[1]Electricity and CHPs_CAP'!D$26</f>
        <v>7.1512654522767782E-2</v>
      </c>
      <c r="I1789" s="1">
        <f>'[1]Electricity and CHPs_CAP'!E$26</f>
        <v>7.0489712744340474E-2</v>
      </c>
      <c r="J1789" s="1">
        <f>'[1]Electricity and CHPs_CAP'!F$26</f>
        <v>7.748157434218074E-2</v>
      </c>
      <c r="K1789" s="1">
        <f>'[1]Electricity and CHPs_CAP'!G$26</f>
        <v>5.9900560441005564E-2</v>
      </c>
      <c r="L1789" s="1">
        <f>'[1]Electricity and CHPs_CAP'!H$26</f>
        <v>5.3981475203024265E-2</v>
      </c>
      <c r="M1789" s="1">
        <f>'[1]Electricity and CHPs_CAP'!I$26</f>
        <v>3.3367854932824285E-2</v>
      </c>
      <c r="N1789" s="1">
        <f>'[1]Electricity and CHPs_CAP'!J$26</f>
        <v>3.4904696140527242E-2</v>
      </c>
      <c r="O1789" s="1">
        <f>'[1]Electricity and CHPs_CAP'!K$26</f>
        <v>3.4904613418258838E-2</v>
      </c>
      <c r="P1789" s="1">
        <f>'[1]Electricity and CHPs_CAP'!L$26</f>
        <v>3.173386865829457E-2</v>
      </c>
      <c r="Q1789" s="1">
        <f>'[1]Electricity and CHPs_CAP'!M$26</f>
        <v>3.1552751069254384E-2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1.6789091672834999E-2</v>
      </c>
      <c r="L1790" s="1">
        <f>'[1]Electricity and CHPs_CAP'!H$27</f>
        <v>3.9825128269481889E-2</v>
      </c>
      <c r="M1790" s="1">
        <f>'[1]Electricity and CHPs_CAP'!I$27</f>
        <v>4.3358183623257746E-2</v>
      </c>
      <c r="N1790" s="1">
        <f>'[1]Electricity and CHPs_CAP'!J$27</f>
        <v>4.3358323843379898E-2</v>
      </c>
      <c r="O1790" s="1">
        <f>'[1]Electricity and CHPs_CAP'!K$27</f>
        <v>4.3358685535374891E-2</v>
      </c>
      <c r="P1790" s="1">
        <f>'[1]Electricity and CHPs_CAP'!L$27</f>
        <v>4.0734295278741249E-2</v>
      </c>
      <c r="Q1790" s="1">
        <f>'[1]Electricity and CHPs_CAP'!M$27</f>
        <v>3.8887448019263179E-2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4.9193493597743998E-2</v>
      </c>
      <c r="G1791" s="1">
        <f>'[1]Electricity and CHPs_CAP'!C$44</f>
        <v>1.3698777450315509E-2</v>
      </c>
      <c r="H1791" s="1">
        <f>'[1]Electricity and CHPs_CAP'!D$44</f>
        <v>1.369927382003306E-2</v>
      </c>
      <c r="I1791" s="1">
        <f>'[1]Electricity and CHPs_CAP'!E$44</f>
        <v>1.3545802965428861E-2</v>
      </c>
      <c r="J1791" s="1">
        <f>'[1]Electricity and CHPs_CAP'!F$44</f>
        <v>1.3396377666247967E-2</v>
      </c>
      <c r="K1791" s="1">
        <f>'[1]Electricity and CHPs_CAP'!G$44</f>
        <v>1.25929669786723E-2</v>
      </c>
      <c r="L1791" s="1">
        <f>'[1]Electricity and CHPs_CAP'!H$44</f>
        <v>6.9895697188029904E-5</v>
      </c>
      <c r="M1791" s="1">
        <f>'[1]Electricity and CHPs_CAP'!I$44</f>
        <v>6.1570265639190706E-5</v>
      </c>
      <c r="N1791" s="1">
        <f>'[1]Electricity and CHPs_CAP'!J$44</f>
        <v>4.444121393312999E-5</v>
      </c>
      <c r="O1791" s="1">
        <f>'[1]Electricity and CHPs_CAP'!K$44</f>
        <v>4.4103722454599814E-5</v>
      </c>
      <c r="P1791" s="1">
        <f>'[1]Electricity and CHPs_CAP'!L$44</f>
        <v>3.1109137800543955E-5</v>
      </c>
      <c r="Q1791" s="1">
        <f>'[1]Electricity and CHPs_CAP'!M$44</f>
        <v>3.2052230258132667E-5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9.6352959470665303E-4</v>
      </c>
      <c r="L1792" s="1">
        <f>'[1]Electricity and CHPs_CAP'!H$45</f>
        <v>2.9872377251810155E-2</v>
      </c>
      <c r="M1792" s="1">
        <f>'[1]Electricity and CHPs_CAP'!I$45</f>
        <v>3.1031680305782381E-2</v>
      </c>
      <c r="N1792" s="1">
        <f>'[1]Electricity and CHPs_CAP'!J$45</f>
        <v>3.1031816779128096E-2</v>
      </c>
      <c r="O1792" s="1">
        <f>'[1]Electricity and CHPs_CAP'!K$45</f>
        <v>3.103198065070353E-2</v>
      </c>
      <c r="P1792" s="1">
        <f>'[1]Electricity and CHPs_CAP'!L$45</f>
        <v>3.0881973480124274E-2</v>
      </c>
      <c r="Q1792" s="1">
        <f>'[1]Electricity and CHPs_CAP'!M$45</f>
        <v>3.0152299364509846E-2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1.3557664469241089E-2</v>
      </c>
      <c r="G1793" s="1">
        <f t="shared" ref="G1793:K1793" si="1992">SUM(G1794:G1800)</f>
        <v>1.3398124212834674E-2</v>
      </c>
      <c r="H1793" s="1">
        <f t="shared" si="1992"/>
        <v>4.2410198693538702E-2</v>
      </c>
      <c r="I1793" s="1">
        <f t="shared" si="1992"/>
        <v>5.9506587593177562E-2</v>
      </c>
      <c r="J1793" s="1">
        <f t="shared" si="1992"/>
        <v>0.10374330316876004</v>
      </c>
      <c r="K1793" s="1">
        <f t="shared" si="1992"/>
        <v>0.21975494152202207</v>
      </c>
      <c r="L1793" s="1">
        <f t="shared" ref="L1793:O1793" si="1993">SUM(L1794:L1800)</f>
        <v>0.25328307506634934</v>
      </c>
      <c r="M1793" s="1">
        <f t="shared" si="1993"/>
        <v>0.24097404650090526</v>
      </c>
      <c r="N1793" s="1">
        <f t="shared" si="1993"/>
        <v>0.25274395423078239</v>
      </c>
      <c r="O1793" s="1">
        <f t="shared" si="1993"/>
        <v>0.25910003553582489</v>
      </c>
      <c r="P1793" s="1">
        <f>SUM(P1794:P1800)</f>
        <v>0.26309876508210722</v>
      </c>
      <c r="Q1793" s="1">
        <f>SUM(Q1794:Q1800)</f>
        <v>0.26148909131337705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7.0750432895394996E-3</v>
      </c>
      <c r="G1794" s="1">
        <f>'[1]Electricity and CHPs_CAP'!C$25</f>
        <v>3.2578754450708625E-5</v>
      </c>
      <c r="H1794" s="1">
        <f>'[1]Electricity and CHPs_CAP'!D$25</f>
        <v>3.7888729308285102E-4</v>
      </c>
      <c r="I1794" s="1">
        <f>'[1]Electricity and CHPs_CAP'!E$25</f>
        <v>1.8384955568694072E-4</v>
      </c>
      <c r="J1794" s="1">
        <f>'[1]Electricity and CHPs_CAP'!F$25</f>
        <v>3.2474192778206897E-4</v>
      </c>
      <c r="K1794" s="1">
        <f>'[1]Electricity and CHPs_CAP'!G$25</f>
        <v>4.460331641350064E-2</v>
      </c>
      <c r="L1794" s="1">
        <f>'[1]Electricity and CHPs_CAP'!H$25</f>
        <v>3.5151264269304046E-2</v>
      </c>
      <c r="M1794" s="1">
        <f>'[1]Electricity and CHPs_CAP'!I$25</f>
        <v>3.5154151227879953E-2</v>
      </c>
      <c r="N1794" s="1">
        <f>'[1]Electricity and CHPs_CAP'!J$25</f>
        <v>4.2130068710106452E-2</v>
      </c>
      <c r="O1794" s="1">
        <f>'[1]Electricity and CHPs_CAP'!K$25</f>
        <v>4.8167895628979489E-2</v>
      </c>
      <c r="P1794" s="1">
        <f>'[1]Electricity and CHPs_CAP'!L$25</f>
        <v>5.6982802328816168E-2</v>
      </c>
      <c r="Q1794" s="1">
        <f>'[1]Electricity and CHPs_CAP'!M$25</f>
        <v>5.5514615125183159E-2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2.3904324339165599E-5</v>
      </c>
      <c r="L1795" s="1">
        <f>'[1]Electricity and CHPs_CAP'!H$31</f>
        <v>7.2087589099982235E-3</v>
      </c>
      <c r="M1795" s="1">
        <f>'[1]Electricity and CHPs_CAP'!I$31</f>
        <v>1.4904998609445221E-2</v>
      </c>
      <c r="N1795" s="1">
        <f>'[1]Electricity and CHPs_CAP'!J$31</f>
        <v>1.8060907006454314E-2</v>
      </c>
      <c r="O1795" s="1">
        <f>'[1]Electricity and CHPs_CAP'!K$31</f>
        <v>2.064025981107331E-2</v>
      </c>
      <c r="P1795" s="1">
        <f>'[1]Electricity and CHPs_CAP'!L$31</f>
        <v>2.4458796743948654E-2</v>
      </c>
      <c r="Q1795" s="1">
        <f>'[1]Electricity and CHPs_CAP'!M$31</f>
        <v>2.378025118220746E-2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6.4826211797015896E-3</v>
      </c>
      <c r="G1796" s="1">
        <f>'[1]Electricity and CHPs_CAP'!C$42</f>
        <v>1.3365545458383966E-2</v>
      </c>
      <c r="H1796" s="1">
        <f>'[1]Electricity and CHPs_CAP'!D$42</f>
        <v>4.2031311400455851E-2</v>
      </c>
      <c r="I1796" s="1">
        <f>'[1]Electricity and CHPs_CAP'!E$42</f>
        <v>5.9181463907301196E-2</v>
      </c>
      <c r="J1796" s="1">
        <f>'[1]Electricity and CHPs_CAP'!F$42</f>
        <v>0.1031977131671151</v>
      </c>
      <c r="K1796" s="1">
        <f>'[1]Electricity and CHPs_CAP'!G$42</f>
        <v>7.0929899315753817E-2</v>
      </c>
      <c r="L1796" s="1">
        <f>'[1]Electricity and CHPs_CAP'!H$42</f>
        <v>5.8714183643192849E-2</v>
      </c>
      <c r="M1796" s="1">
        <f>'[1]Electricity and CHPs_CAP'!I$42</f>
        <v>7.3944311771079116E-3</v>
      </c>
      <c r="N1796" s="1">
        <f>'[1]Electricity and CHPs_CAP'!J$42</f>
        <v>1.4349482097814996E-3</v>
      </c>
      <c r="O1796" s="1">
        <f>'[1]Electricity and CHPs_CAP'!K$42</f>
        <v>7.2088461494318256E-5</v>
      </c>
      <c r="P1796" s="1">
        <f>'[1]Electricity and CHPs_CAP'!L$42</f>
        <v>5.9837922049340196E-5</v>
      </c>
      <c r="Q1796" s="1">
        <f>'[1]Electricity and CHPs_CAP'!M$42</f>
        <v>8.8095499912554213E-5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9.4538791025819094E-2</v>
      </c>
      <c r="L1797" s="1">
        <f>'[1]Electricity and CHPs_CAP'!H$43</f>
        <v>0.136336214726587</v>
      </c>
      <c r="M1797" s="1">
        <f>'[1]Electricity and CHPs_CAP'!I$43</f>
        <v>0.167370962940594</v>
      </c>
      <c r="N1797" s="1">
        <f>'[1]Electricity and CHPs_CAP'!J$43</f>
        <v>0.175877777715018</v>
      </c>
      <c r="O1797" s="1">
        <f>'[1]Electricity and CHPs_CAP'!K$43</f>
        <v>0.17568658099103501</v>
      </c>
      <c r="P1797" s="1">
        <f>'[1]Electricity and CHPs_CAP'!L$43</f>
        <v>0.166992937274205</v>
      </c>
      <c r="Q1797" s="1">
        <f>'[1]Electricity and CHPs_CAP'!M$43</f>
        <v>0.167492049651569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3.7732323047495198E-5</v>
      </c>
      <c r="J1798" s="1">
        <f>'[1]Electricity and CHPs_CAP'!F$50</f>
        <v>5.9726867800758327E-5</v>
      </c>
      <c r="K1798" s="1">
        <f>'[1]Electricity and CHPs_CAP'!G$50</f>
        <v>2.6826864875187882E-4</v>
      </c>
      <c r="L1798" s="1">
        <f>'[1]Electricity and CHPs_CAP'!H$50</f>
        <v>3.9703117369926564E-4</v>
      </c>
      <c r="M1798" s="1">
        <f>'[1]Electricity and CHPs_CAP'!I$50</f>
        <v>5.2247602299887322E-4</v>
      </c>
      <c r="N1798" s="1">
        <f>'[1]Electricity and CHPs_CAP'!J$50</f>
        <v>3.3960977805882445E-4</v>
      </c>
      <c r="O1798" s="1">
        <f>'[1]Electricity and CHPs_CAP'!K$50</f>
        <v>2.2641672503868066E-4</v>
      </c>
      <c r="P1798" s="1">
        <f>'[1]Electricity and CHPs_CAP'!L$50</f>
        <v>2.9861056591780387E-4</v>
      </c>
      <c r="Q1798" s="1">
        <f>'[1]Electricity and CHPs_CAP'!M$50</f>
        <v>3.7998040041168057E-4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5.1221009337906495E-5</v>
      </c>
      <c r="J1799" s="1">
        <f>'[1]Electricity and CHPs_CAP'!F$53</f>
        <v>1.0768635290559246E-4</v>
      </c>
      <c r="K1799" s="1">
        <f>'[1]Electricity and CHPs_CAP'!G$53</f>
        <v>8.6927095579472161E-3</v>
      </c>
      <c r="L1799" s="1">
        <f>'[1]Electricity and CHPs_CAP'!H$53</f>
        <v>1.4510735168153511E-2</v>
      </c>
      <c r="M1799" s="1">
        <f>'[1]Electricity and CHPs_CAP'!I$53</f>
        <v>1.4481396245032538E-2</v>
      </c>
      <c r="N1799" s="1">
        <f>'[1]Electricity and CHPs_CAP'!J$53</f>
        <v>1.434975576208356E-2</v>
      </c>
      <c r="O1799" s="1">
        <f>'[1]Electricity and CHPs_CAP'!K$53</f>
        <v>1.4121932727452914E-2</v>
      </c>
      <c r="P1799" s="1">
        <f>'[1]Electricity and CHPs_CAP'!L$53</f>
        <v>1.4173175191987747E-2</v>
      </c>
      <c r="Q1799" s="1">
        <f>'[1]Electricity and CHPs_CAP'!M$53</f>
        <v>1.3978273253820478E-2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5.2320797804020601E-5</v>
      </c>
      <c r="J1800" s="1">
        <f>'[1]Electricity and CHPs_CAP'!F$56</f>
        <v>5.3434853156535894E-5</v>
      </c>
      <c r="K1800" s="1">
        <f>'[1]Electricity and CHPs_CAP'!G$56</f>
        <v>6.9805223591025824E-4</v>
      </c>
      <c r="L1800" s="1">
        <f>'[1]Electricity and CHPs_CAP'!H$56</f>
        <v>9.6488717541440793E-4</v>
      </c>
      <c r="M1800" s="1">
        <f>'[1]Electricity and CHPs_CAP'!I$56</f>
        <v>1.145630277846741E-3</v>
      </c>
      <c r="N1800" s="1">
        <f>'[1]Electricity and CHPs_CAP'!J$56</f>
        <v>5.5088704927975856E-4</v>
      </c>
      <c r="O1800" s="1">
        <f>'[1]Electricity and CHPs_CAP'!K$56</f>
        <v>1.8486119075118842E-4</v>
      </c>
      <c r="P1800" s="1">
        <f>'[1]Electricity and CHPs_CAP'!L$56</f>
        <v>1.3260505518250038E-4</v>
      </c>
      <c r="Q1800" s="1">
        <f>'[1]Electricity and CHPs_CAP'!M$56</f>
        <v>2.5582620027275309E-4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9.0660004810542857E-2</v>
      </c>
      <c r="H1801" s="1">
        <f t="shared" si="1995"/>
        <v>8.3655922304471858E-2</v>
      </c>
      <c r="I1801" s="1">
        <f t="shared" si="1995"/>
        <v>0.1409135376704507</v>
      </c>
      <c r="J1801" s="1">
        <f t="shared" si="1995"/>
        <v>0.14659432750631779</v>
      </c>
      <c r="K1801" s="1">
        <f t="shared" si="1995"/>
        <v>0.14661677696323325</v>
      </c>
      <c r="L1801" s="1">
        <f t="shared" si="1995"/>
        <v>0.16274817954005</v>
      </c>
      <c r="M1801" s="1">
        <f t="shared" si="1995"/>
        <v>0.16274964494098501</v>
      </c>
      <c r="N1801" s="1">
        <f t="shared" si="1995"/>
        <v>0.16275024575825001</v>
      </c>
      <c r="O1801" s="1">
        <f t="shared" si="1995"/>
        <v>0.162760708383934</v>
      </c>
      <c r="P1801" s="1">
        <f>P1802</f>
        <v>0.162761283601738</v>
      </c>
      <c r="Q1801" s="1">
        <f>Q1802</f>
        <v>0.16276329301821499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9.0660004810542857E-2</v>
      </c>
      <c r="H1802" s="1">
        <f>'[1]Electricity and CHPs_CAP'!D$33</f>
        <v>8.3655922304471858E-2</v>
      </c>
      <c r="I1802" s="1">
        <f>'[1]Electricity and CHPs_CAP'!E$33</f>
        <v>0.1409135376704507</v>
      </c>
      <c r="J1802" s="1">
        <f>'[1]Electricity and CHPs_CAP'!F$33</f>
        <v>0.14659432750631779</v>
      </c>
      <c r="K1802" s="1">
        <f>'[1]Electricity and CHPs_CAP'!G$33</f>
        <v>0.14661677696323325</v>
      </c>
      <c r="L1802" s="1">
        <f>'[1]Electricity and CHPs_CAP'!H$33</f>
        <v>0.16274817954005</v>
      </c>
      <c r="M1802" s="1">
        <f>'[1]Electricity and CHPs_CAP'!I$33</f>
        <v>0.16274964494098501</v>
      </c>
      <c r="N1802" s="1">
        <f>'[1]Electricity and CHPs_CAP'!J$33</f>
        <v>0.16275024575825001</v>
      </c>
      <c r="O1802" s="1">
        <f>'[1]Electricity and CHPs_CAP'!K$33</f>
        <v>0.162760708383934</v>
      </c>
      <c r="P1802" s="1">
        <f>'[1]Electricity and CHPs_CAP'!L$33</f>
        <v>0.162761283601738</v>
      </c>
      <c r="Q1802" s="1">
        <f>'[1]Electricity and CHPs_CAP'!M$33</f>
        <v>0.16276329301821499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4.3708784486437757</v>
      </c>
      <c r="H1803" s="1">
        <f t="shared" si="1996"/>
        <v>8.5974034837614557</v>
      </c>
      <c r="I1803" s="1">
        <f t="shared" si="1996"/>
        <v>13.480784429644572</v>
      </c>
      <c r="J1803" s="1">
        <f t="shared" si="1996"/>
        <v>17.398664700223229</v>
      </c>
      <c r="K1803" s="1">
        <f t="shared" si="1996"/>
        <v>18.435121740264989</v>
      </c>
      <c r="L1803" s="1">
        <f t="shared" ref="L1803:O1803" si="1997">SUM(L1804:L1808)</f>
        <v>19.985968457510232</v>
      </c>
      <c r="M1803" s="1">
        <f t="shared" si="1997"/>
        <v>20.933353014033276</v>
      </c>
      <c r="N1803" s="1">
        <f t="shared" si="1997"/>
        <v>21.736443986409757</v>
      </c>
      <c r="O1803" s="1">
        <f t="shared" si="1997"/>
        <v>22.451700362082008</v>
      </c>
      <c r="P1803" s="1">
        <f>SUM(P1804:P1808)</f>
        <v>22.888124470772173</v>
      </c>
      <c r="Q1803" s="1">
        <f>SUM(Q1804:Q1808)</f>
        <v>24.057858168543625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4.4925110592782001E-2</v>
      </c>
      <c r="I1804" s="1">
        <f>'[1]Electricity and CHPs_CAP'!E$34</f>
        <v>9.6085684858321418E-2</v>
      </c>
      <c r="J1804" s="1">
        <f>'[1]Electricity and CHPs_CAP'!F$34</f>
        <v>0.42399798848317988</v>
      </c>
      <c r="K1804" s="1">
        <f>'[1]Electricity and CHPs_CAP'!G$34</f>
        <v>0.59457496500271223</v>
      </c>
      <c r="L1804" s="1">
        <f>'[1]Electricity and CHPs_CAP'!H$34</f>
        <v>1.2353741628171626</v>
      </c>
      <c r="M1804" s="1">
        <f>'[1]Electricity and CHPs_CAP'!I$34</f>
        <v>1.2262890911711462</v>
      </c>
      <c r="N1804" s="1">
        <f>'[1]Electricity and CHPs_CAP'!J$34</f>
        <v>1.024120764991006</v>
      </c>
      <c r="O1804" s="1">
        <f>'[1]Electricity and CHPs_CAP'!K$34</f>
        <v>0.68283864544346429</v>
      </c>
      <c r="P1804" s="1">
        <f>'[1]Electricity and CHPs_CAP'!L$34</f>
        <v>8.8290535028887739E-3</v>
      </c>
      <c r="Q1804" s="1">
        <f>'[1]Electricity and CHPs_CAP'!M$34</f>
        <v>1.1399782550288489E-2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1.65292701458705</v>
      </c>
      <c r="H1805" s="1">
        <f>'[1]Electricity and CHPs_CAP'!D$35</f>
        <v>3.5611851512430199</v>
      </c>
      <c r="I1805" s="1">
        <f>'[1]Electricity and CHPs_CAP'!E$35</f>
        <v>3.4922764842836003</v>
      </c>
      <c r="J1805" s="1">
        <f>'[1]Electricity and CHPs_CAP'!F$35</f>
        <v>4.89448471682182</v>
      </c>
      <c r="K1805" s="1">
        <f>'[1]Electricity and CHPs_CAP'!G$35</f>
        <v>5.1441529576473108</v>
      </c>
      <c r="L1805" s="1">
        <f>'[1]Electricity and CHPs_CAP'!H$35</f>
        <v>5.4065565181845496</v>
      </c>
      <c r="M1805" s="1">
        <f>'[1]Electricity and CHPs_CAP'!I$35</f>
        <v>5.6823453475005996</v>
      </c>
      <c r="N1805" s="1">
        <f>'[1]Electricity and CHPs_CAP'!J$35</f>
        <v>5.9722021823136302</v>
      </c>
      <c r="O1805" s="1">
        <f>'[1]Electricity and CHPs_CAP'!K$35</f>
        <v>6.2768446638727804</v>
      </c>
      <c r="P1805" s="1">
        <f>'[1]Electricity and CHPs_CAP'!L$35</f>
        <v>6.5970270809034304</v>
      </c>
      <c r="Q1805" s="1">
        <f>'[1]Electricity and CHPs_CAP'!M$35</f>
        <v>6.9335420382452897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1.1559023177447472</v>
      </c>
      <c r="H1806" s="1">
        <f>'[1]Electricity and CHPs_CAP'!D$36</f>
        <v>1.2893362221831366</v>
      </c>
      <c r="I1806" s="1">
        <f>'[1]Electricity and CHPs_CAP'!E$36</f>
        <v>4.6800002774386069</v>
      </c>
      <c r="J1806" s="1">
        <f>'[1]Electricity and CHPs_CAP'!F$36</f>
        <v>4.9187284361272487</v>
      </c>
      <c r="K1806" s="1">
        <f>'[1]Electricity and CHPs_CAP'!G$36</f>
        <v>5.1696332502847477</v>
      </c>
      <c r="L1806" s="1">
        <f>'[1]Electricity and CHPs_CAP'!H$36</f>
        <v>5.433336595963099</v>
      </c>
      <c r="M1806" s="1">
        <f>'[1]Electricity and CHPs_CAP'!I$36</f>
        <v>5.7104916939263299</v>
      </c>
      <c r="N1806" s="1">
        <f>'[1]Electricity and CHPs_CAP'!J$36</f>
        <v>6.001784527828991</v>
      </c>
      <c r="O1806" s="1">
        <f>'[1]Electricity and CHPs_CAP'!K$36</f>
        <v>6.3079366688281135</v>
      </c>
      <c r="P1806" s="1">
        <f>'[1]Electricity and CHPs_CAP'!L$36</f>
        <v>6.629706151961841</v>
      </c>
      <c r="Q1806" s="1">
        <f>'[1]Electricity and CHPs_CAP'!M$36</f>
        <v>6.9679712599227388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0.43894785474396919</v>
      </c>
      <c r="H1807" s="1">
        <f>'[1]Electricity and CHPs_CAP'!D$37</f>
        <v>1.734967802944972</v>
      </c>
      <c r="I1807" s="1">
        <f>'[1]Electricity and CHPs_CAP'!E$37</f>
        <v>3.3300002936461919</v>
      </c>
      <c r="J1807" s="1">
        <f>'[1]Electricity and CHPs_CAP'!F$37</f>
        <v>3.4998654168357519</v>
      </c>
      <c r="K1807" s="1">
        <f>'[1]Electricity and CHPs_CAP'!G$37</f>
        <v>3.678394034993234</v>
      </c>
      <c r="L1807" s="1">
        <f>'[1]Electricity and CHPs_CAP'!H$37</f>
        <v>3.8660292092942301</v>
      </c>
      <c r="M1807" s="1">
        <f>'[1]Electricity and CHPs_CAP'!I$37</f>
        <v>4.0632358368496</v>
      </c>
      <c r="N1807" s="1">
        <f>'[1]Electricity and CHPs_CAP'!J$37</f>
        <v>4.2705020037459693</v>
      </c>
      <c r="O1807" s="1">
        <f>'[1]Electricity and CHPs_CAP'!K$37</f>
        <v>4.4883410488698399</v>
      </c>
      <c r="P1807" s="1">
        <f>'[1]Electricity and CHPs_CAP'!L$37</f>
        <v>4.7172923829152698</v>
      </c>
      <c r="Q1807" s="1">
        <f>'[1]Electricity and CHPs_CAP'!M$37</f>
        <v>4.9579250164008393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1.12310126156801</v>
      </c>
      <c r="H1808" s="1">
        <f>'[1]Electricity and CHPs_CAP'!D$38</f>
        <v>1.966989196797545</v>
      </c>
      <c r="I1808" s="1">
        <f>'[1]Electricity and CHPs_CAP'!E$38</f>
        <v>1.882421689417852</v>
      </c>
      <c r="J1808" s="1">
        <f>'[1]Electricity and CHPs_CAP'!F$38</f>
        <v>3.661588141955229</v>
      </c>
      <c r="K1808" s="1">
        <f>'[1]Electricity and CHPs_CAP'!G$38</f>
        <v>3.848366532336982</v>
      </c>
      <c r="L1808" s="1">
        <f>'[1]Electricity and CHPs_CAP'!H$38</f>
        <v>4.0446719712511898</v>
      </c>
      <c r="M1808" s="1">
        <f>'[1]Electricity and CHPs_CAP'!I$38</f>
        <v>4.2509910445856001</v>
      </c>
      <c r="N1808" s="1">
        <f>'[1]Electricity and CHPs_CAP'!J$38</f>
        <v>4.46783450753016</v>
      </c>
      <c r="O1808" s="1">
        <f>'[1]Electricity and CHPs_CAP'!K$38</f>
        <v>4.6957393350678096</v>
      </c>
      <c r="P1808" s="1">
        <f>'[1]Electricity and CHPs_CAP'!L$38</f>
        <v>4.9352698014887402</v>
      </c>
      <c r="Q1808" s="1">
        <f>'[1]Electricity and CHPs_CAP'!M$38</f>
        <v>5.1870200714244703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1.7821837349547899E-4</v>
      </c>
      <c r="M1809" s="1">
        <f>'[1]Electricity and CHPs_CAP'!I$32</f>
        <v>2.2476595469930188E-4</v>
      </c>
      <c r="N1809" s="1">
        <f>'[1]Electricity and CHPs_CAP'!J$32</f>
        <v>2.2812394125057772E-4</v>
      </c>
      <c r="O1809" s="1">
        <f>'[1]Electricity and CHPs_CAP'!K$32</f>
        <v>2.3659536911020503E-4</v>
      </c>
      <c r="P1809" s="1">
        <f>'[1]Electricity and CHPs_CAP'!L$32</f>
        <v>2.7118904839398551E-4</v>
      </c>
      <c r="Q1809" s="1">
        <f>'[1]Electricity and CHPs_CAP'!M$32</f>
        <v>4.5587455675165882E-4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1.7821837349547899E-4</v>
      </c>
      <c r="M1810" s="1">
        <f t="shared" si="2001"/>
        <v>2.2476595469930188E-4</v>
      </c>
      <c r="N1810" s="1">
        <f t="shared" si="2001"/>
        <v>2.2812394125057772E-4</v>
      </c>
      <c r="O1810" s="1">
        <f t="shared" si="2001"/>
        <v>2.3659536911020503E-4</v>
      </c>
      <c r="P1810" s="1">
        <f>P1809</f>
        <v>2.7118904839398551E-4</v>
      </c>
      <c r="Q1810" s="1">
        <f>Q1809</f>
        <v>4.5587455675165882E-4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2.8609820807430311E-4</v>
      </c>
      <c r="J1811" s="1">
        <f t="shared" si="2002"/>
        <v>4.8101465833694755E-2</v>
      </c>
      <c r="K1811" s="1">
        <f t="shared" si="2002"/>
        <v>8.9638707206463927E-2</v>
      </c>
      <c r="L1811" s="1">
        <f t="shared" ref="L1811:O1811" si="2003">SUM(L1812:L1814)</f>
        <v>9.7262572393819705E-2</v>
      </c>
      <c r="M1811" s="1">
        <f t="shared" si="2003"/>
        <v>9.8794629385347804E-2</v>
      </c>
      <c r="N1811" s="1">
        <f t="shared" si="2003"/>
        <v>9.4547220529417234E-2</v>
      </c>
      <c r="O1811" s="1">
        <f t="shared" si="2003"/>
        <v>0.13896116345721043</v>
      </c>
      <c r="P1811" s="1">
        <f>SUM(P1812:P1814)</f>
        <v>0.15179284740589785</v>
      </c>
      <c r="Q1811" s="1">
        <f>SUM(Q1812:Q1814)</f>
        <v>0.15282539988300187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1.6897825477638101E-2</v>
      </c>
      <c r="L1812" s="1">
        <f>'[1]Electricity and CHPs_CAP'!H$30</f>
        <v>1.6898612669889793E-2</v>
      </c>
      <c r="M1812" s="1">
        <f>'[1]Electricity and CHPs_CAP'!I$30</f>
        <v>1.6901202870857529E-2</v>
      </c>
      <c r="N1812" s="1">
        <f>'[1]Electricity and CHPs_CAP'!J$30</f>
        <v>1.6552646125173279E-2</v>
      </c>
      <c r="O1812" s="1">
        <f>'[1]Electricity and CHPs_CAP'!K$30</f>
        <v>6.3478390684827982E-2</v>
      </c>
      <c r="P1812" s="1">
        <f>'[1]Electricity and CHPs_CAP'!L$30</f>
        <v>7.218232190373107E-2</v>
      </c>
      <c r="Q1812" s="1">
        <f>'[1]Electricity and CHPs_CAP'!M$30</f>
        <v>7.2181992144304902E-2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2.28690398794281E-4</v>
      </c>
      <c r="J1813" s="1">
        <f>'[1]Electricity and CHPs_CAP'!F$46</f>
        <v>4.789606485121773E-2</v>
      </c>
      <c r="K1813" s="1">
        <f>'[1]Electricity and CHPs_CAP'!G$46</f>
        <v>7.2247539329311938E-2</v>
      </c>
      <c r="L1813" s="1">
        <f>'[1]Electricity and CHPs_CAP'!H$46</f>
        <v>7.9916846259248969E-2</v>
      </c>
      <c r="M1813" s="1">
        <f>'[1]Electricity and CHPs_CAP'!I$46</f>
        <v>8.1323980372280016E-2</v>
      </c>
      <c r="N1813" s="1">
        <f>'[1]Electricity and CHPs_CAP'!J$46</f>
        <v>7.7464396550258732E-2</v>
      </c>
      <c r="O1813" s="1">
        <f>'[1]Electricity and CHPs_CAP'!K$46</f>
        <v>7.4683869499969358E-2</v>
      </c>
      <c r="P1813" s="1">
        <f>'[1]Electricity and CHPs_CAP'!L$46</f>
        <v>7.9078271396002445E-2</v>
      </c>
      <c r="Q1813" s="1">
        <f>'[1]Electricity and CHPs_CAP'!M$46</f>
        <v>7.9421322650208057E-2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5.74078092800221E-5</v>
      </c>
      <c r="J1814" s="1">
        <f>'[1]Electricity and CHPs_CAP'!F$57</f>
        <v>2.0540098247702371E-4</v>
      </c>
      <c r="K1814" s="1">
        <f>'[1]Electricity and CHPs_CAP'!G$57</f>
        <v>4.9334239951389302E-4</v>
      </c>
      <c r="L1814" s="1">
        <f>'[1]Electricity and CHPs_CAP'!H$57</f>
        <v>4.4711346468094874E-4</v>
      </c>
      <c r="M1814" s="1">
        <f>'[1]Electricity and CHPs_CAP'!I$57</f>
        <v>5.6944614221025424E-4</v>
      </c>
      <c r="N1814" s="1">
        <f>'[1]Electricity and CHPs_CAP'!J$57</f>
        <v>5.3017785398521582E-4</v>
      </c>
      <c r="O1814" s="1">
        <f>'[1]Electricity and CHPs_CAP'!K$57</f>
        <v>7.9890327241311648E-4</v>
      </c>
      <c r="P1814" s="1">
        <f>'[1]Electricity and CHPs_CAP'!L$57</f>
        <v>5.3225410616434513E-4</v>
      </c>
      <c r="Q1814" s="1">
        <f>'[1]Electricity and CHPs_CAP'!M$57</f>
        <v>1.2220850884889244E-3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0.10203289160326243</v>
      </c>
      <c r="G1815" s="1">
        <f t="shared" ref="G1815:K1815" si="2004">SUM(G1816:G1822)</f>
        <v>0.10203348066959028</v>
      </c>
      <c r="H1815" s="1">
        <f t="shared" si="2004"/>
        <v>0.10204120732822337</v>
      </c>
      <c r="I1815" s="1">
        <f t="shared" si="2004"/>
        <v>0.24449340076786177</v>
      </c>
      <c r="J1815" s="1">
        <f t="shared" si="2004"/>
        <v>0.43603174164278569</v>
      </c>
      <c r="K1815" s="1">
        <f t="shared" si="2004"/>
        <v>0.67601224650441527</v>
      </c>
      <c r="L1815" s="1">
        <f t="shared" ref="L1815:O1815" si="2005">SUM(L1816:L1822)</f>
        <v>0.86679036822444655</v>
      </c>
      <c r="M1815" s="1">
        <f t="shared" si="2005"/>
        <v>0.93147223836484061</v>
      </c>
      <c r="N1815" s="1">
        <f t="shared" si="2005"/>
        <v>1.106832229852621</v>
      </c>
      <c r="O1815" s="1">
        <f t="shared" si="2005"/>
        <v>1.1813254621458424</v>
      </c>
      <c r="P1815" s="1">
        <f>SUM(P1816:P1822)</f>
        <v>1.132145989423281</v>
      </c>
      <c r="Q1815" s="1">
        <f>SUM(Q1816:Q1822)</f>
        <v>1.1348941385858526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9.9998201928832395E-2</v>
      </c>
      <c r="H1816" s="1">
        <f>'[1]Electricity and CHPs_CAP'!D$63</f>
        <v>9.9998225640556562E-2</v>
      </c>
      <c r="I1816" s="1">
        <f>'[1]Electricity and CHPs_CAP'!E$63</f>
        <v>9.9998319120808823E-2</v>
      </c>
      <c r="J1816" s="1">
        <f>'[1]Electricity and CHPs_CAP'!F$63</f>
        <v>9.9998760056392841E-2</v>
      </c>
      <c r="K1816" s="1">
        <f>'[1]Electricity and CHPs_CAP'!G$63</f>
        <v>9.999902134627954E-2</v>
      </c>
      <c r="L1816" s="1">
        <f>'[1]Electricity and CHPs_CAP'!H$63</f>
        <v>9.9999057457514681E-2</v>
      </c>
      <c r="M1816" s="1">
        <f>'[1]Electricity and CHPs_CAP'!I$63</f>
        <v>9.9998750782272355E-2</v>
      </c>
      <c r="N1816" s="1">
        <f>'[1]Electricity and CHPs_CAP'!J$63</f>
        <v>9.9998460723605409E-2</v>
      </c>
      <c r="O1816" s="1">
        <f>'[1]Electricity and CHPs_CAP'!K$63</f>
        <v>9.9998134428657723E-2</v>
      </c>
      <c r="P1816" s="1">
        <f>'[1]Electricity and CHPs_CAP'!L$63</f>
        <v>9.9997970479172998E-2</v>
      </c>
      <c r="Q1816" s="1">
        <f>'[1]Electricity and CHPs_CAP'!M$63</f>
        <v>9.9997995040390864E-2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3.4173499406419397E-4</v>
      </c>
      <c r="G1817" s="1">
        <f>'[1]Electricity and CHPs_CAP'!C$64</f>
        <v>3.4217710409570188E-4</v>
      </c>
      <c r="H1817" s="1">
        <f>'[1]Electricity and CHPs_CAP'!D$64</f>
        <v>3.4377318709658515E-4</v>
      </c>
      <c r="I1817" s="1">
        <f>'[1]Electricity and CHPs_CAP'!E$64</f>
        <v>3.4337345117914369E-4</v>
      </c>
      <c r="J1817" s="1">
        <f>'[1]Electricity and CHPs_CAP'!F$64</f>
        <v>0.14573545880705899</v>
      </c>
      <c r="K1817" s="1">
        <f>'[1]Electricity and CHPs_CAP'!G$64</f>
        <v>0.33525581634059565</v>
      </c>
      <c r="L1817" s="1">
        <f>'[1]Electricity and CHPs_CAP'!H$64</f>
        <v>0.33526910005224669</v>
      </c>
      <c r="M1817" s="1">
        <f>'[1]Electricity and CHPs_CAP'!I$64</f>
        <v>0.33527384410418182</v>
      </c>
      <c r="N1817" s="1">
        <f>'[1]Electricity and CHPs_CAP'!J$64</f>
        <v>0.33527609155475557</v>
      </c>
      <c r="O1817" s="1">
        <f>'[1]Electricity and CHPs_CAP'!K$64</f>
        <v>0.33528601311856016</v>
      </c>
      <c r="P1817" s="1">
        <f>'[1]Electricity and CHPs_CAP'!L$64</f>
        <v>0.33529580613607834</v>
      </c>
      <c r="Q1817" s="1">
        <f>'[1]Electricity and CHPs_CAP'!M$64</f>
        <v>0.33535774933672591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2.51182447598704E-4</v>
      </c>
      <c r="G1818" s="1">
        <f>'[1]Electricity and CHPs_CAP'!C$65</f>
        <v>2.5152012803291687E-4</v>
      </c>
      <c r="H1818" s="1">
        <f>'[1]Electricity and CHPs_CAP'!D$65</f>
        <v>2.5277232726028242E-4</v>
      </c>
      <c r="I1818" s="1">
        <f>'[1]Electricity and CHPs_CAP'!E$65</f>
        <v>2.6041107398481767E-4</v>
      </c>
      <c r="J1818" s="1">
        <f>'[1]Electricity and CHPs_CAP'!F$65</f>
        <v>3.244417008178188E-3</v>
      </c>
      <c r="K1818" s="1">
        <f>'[1]Electricity and CHPs_CAP'!G$65</f>
        <v>3.9357446817089685E-2</v>
      </c>
      <c r="L1818" s="1">
        <f>'[1]Electricity and CHPs_CAP'!H$65</f>
        <v>0.2148214206097997</v>
      </c>
      <c r="M1818" s="1">
        <f>'[1]Electricity and CHPs_CAP'!I$65</f>
        <v>0.26291086022998422</v>
      </c>
      <c r="N1818" s="1">
        <f>'[1]Electricity and CHPs_CAP'!J$65</f>
        <v>0.42655992845365565</v>
      </c>
      <c r="O1818" s="1">
        <f>'[1]Electricity and CHPs_CAP'!K$65</f>
        <v>0.48833539237119983</v>
      </c>
      <c r="P1818" s="1">
        <f>'[1]Electricity and CHPs_CAP'!L$65</f>
        <v>0.42620728715786094</v>
      </c>
      <c r="Q1818" s="1">
        <f>'[1]Electricity and CHPs_CAP'!M$65</f>
        <v>0.41340245465889736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2.3962544248167032E-4</v>
      </c>
      <c r="G1819" s="1">
        <f>'[1]Electricity and CHPs_CAP'!C$66</f>
        <v>2.398947597965639E-4</v>
      </c>
      <c r="H1819" s="1">
        <f>'[1]Electricity and CHPs_CAP'!D$66</f>
        <v>2.4070160226788946E-4</v>
      </c>
      <c r="I1819" s="1">
        <f>'[1]Electricity and CHPs_CAP'!E$66</f>
        <v>3.9764794554597485E-2</v>
      </c>
      <c r="J1819" s="1">
        <f>'[1]Electricity and CHPs_CAP'!F$66</f>
        <v>8.0644134204006887E-2</v>
      </c>
      <c r="K1819" s="1">
        <f>'[1]Electricity and CHPs_CAP'!G$66</f>
        <v>0.11705323815413926</v>
      </c>
      <c r="L1819" s="1">
        <f>'[1]Electricity and CHPs_CAP'!H$66</f>
        <v>8.9455273884258002E-2</v>
      </c>
      <c r="M1819" s="1">
        <f>'[1]Electricity and CHPs_CAP'!I$66</f>
        <v>0.10741402781629592</v>
      </c>
      <c r="N1819" s="1">
        <f>'[1]Electricity and CHPs_CAP'!J$66</f>
        <v>0.13373346998162527</v>
      </c>
      <c r="O1819" s="1">
        <f>'[1]Electricity and CHPs_CAP'!K$66</f>
        <v>0.11489292217453416</v>
      </c>
      <c r="P1819" s="1">
        <f>'[1]Electricity and CHPs_CAP'!L$66</f>
        <v>0.13644010410414506</v>
      </c>
      <c r="Q1819" s="1">
        <f>'[1]Electricity and CHPs_CAP'!M$66</f>
        <v>0.12275207648653146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4.7997141146254003E-4</v>
      </c>
      <c r="G1820" s="1">
        <f>'[1]Electricity and CHPs_CAP'!C$67</f>
        <v>4.8050663887014462E-4</v>
      </c>
      <c r="H1820" s="1">
        <f>'[1]Electricity and CHPs_CAP'!D$67</f>
        <v>4.8212476490600557E-4</v>
      </c>
      <c r="I1820" s="1">
        <f>'[1]Electricity and CHPs_CAP'!E$67</f>
        <v>3.5564216856011431E-2</v>
      </c>
      <c r="J1820" s="1">
        <f>'[1]Electricity and CHPs_CAP'!F$67</f>
        <v>3.5701007531186879E-2</v>
      </c>
      <c r="K1820" s="1">
        <f>'[1]Electricity and CHPs_CAP'!G$67</f>
        <v>2.6511151868717817E-2</v>
      </c>
      <c r="L1820" s="1">
        <f>'[1]Electricity and CHPs_CAP'!H$67</f>
        <v>2.5313946053651823E-2</v>
      </c>
      <c r="M1820" s="1">
        <f>'[1]Electricity and CHPs_CAP'!I$67</f>
        <v>4.302939151473803E-2</v>
      </c>
      <c r="N1820" s="1">
        <f>'[1]Electricity and CHPs_CAP'!J$67</f>
        <v>3.5422646437909003E-2</v>
      </c>
      <c r="O1820" s="1">
        <f>'[1]Electricity and CHPs_CAP'!K$67</f>
        <v>4.7350703390824478E-2</v>
      </c>
      <c r="P1820" s="1">
        <f>'[1]Electricity and CHPs_CAP'!L$67</f>
        <v>4.75136237576523E-2</v>
      </c>
      <c r="Q1820" s="1">
        <f>'[1]Electricity and CHPs_CAP'!M$67</f>
        <v>6.0616352061688875E-2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4.7985877672549252E-4</v>
      </c>
      <c r="G1821" s="1">
        <f>'[1]Electricity and CHPs_CAP'!C$68</f>
        <v>4.803928122283879E-4</v>
      </c>
      <c r="H1821" s="1">
        <f>'[1]Electricity and CHPs_CAP'!D$68</f>
        <v>4.8201497553956044E-4</v>
      </c>
      <c r="I1821" s="1">
        <f>'[1]Electricity and CHPs_CAP'!E$68</f>
        <v>4.0593496267982976E-2</v>
      </c>
      <c r="J1821" s="1">
        <f>'[1]Electricity and CHPs_CAP'!F$68</f>
        <v>4.151953236860649E-2</v>
      </c>
      <c r="K1821" s="1">
        <f>'[1]Electricity and CHPs_CAP'!G$68</f>
        <v>3.5240557358220903E-2</v>
      </c>
      <c r="L1821" s="1">
        <f>'[1]Electricity and CHPs_CAP'!H$68</f>
        <v>5.873679235013872E-2</v>
      </c>
      <c r="M1821" s="1">
        <f>'[1]Electricity and CHPs_CAP'!I$68</f>
        <v>4.9495746057311905E-2</v>
      </c>
      <c r="N1821" s="1">
        <f>'[1]Electricity and CHPs_CAP'!J$68</f>
        <v>4.5132748695957417E-2</v>
      </c>
      <c r="O1821" s="1">
        <f>'[1]Electricity and CHPs_CAP'!K$68</f>
        <v>5.7216670697671029E-2</v>
      </c>
      <c r="P1821" s="1">
        <f>'[1]Electricity and CHPs_CAP'!L$68</f>
        <v>5.2111965883874289E-2</v>
      </c>
      <c r="Q1821" s="1">
        <f>'[1]Electricity and CHPs_CAP'!M$68</f>
        <v>6.1687531311754237E-2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2.4051853092982965E-4</v>
      </c>
      <c r="G1822" s="1">
        <f>'[1]Electricity and CHPs_CAP'!C$69</f>
        <v>2.407872977341673E-4</v>
      </c>
      <c r="H1822" s="1">
        <f>'[1]Electricity and CHPs_CAP'!D$69</f>
        <v>2.4159483059651025E-4</v>
      </c>
      <c r="I1822" s="1">
        <f>'[1]Electricity and CHPs_CAP'!E$69</f>
        <v>2.7968789443297077E-2</v>
      </c>
      <c r="J1822" s="1">
        <f>'[1]Electricity and CHPs_CAP'!F$69</f>
        <v>2.9188431667355432E-2</v>
      </c>
      <c r="K1822" s="1">
        <f>'[1]Electricity and CHPs_CAP'!G$69</f>
        <v>2.2595014619372408E-2</v>
      </c>
      <c r="L1822" s="1">
        <f>'[1]Electricity and CHPs_CAP'!H$69</f>
        <v>4.3194777816837039E-2</v>
      </c>
      <c r="M1822" s="1">
        <f>'[1]Electricity and CHPs_CAP'!I$69</f>
        <v>3.334961786005633E-2</v>
      </c>
      <c r="N1822" s="1">
        <f>'[1]Electricity and CHPs_CAP'!J$69</f>
        <v>3.0708884005112524E-2</v>
      </c>
      <c r="O1822" s="1">
        <f>'[1]Electricity and CHPs_CAP'!K$69</f>
        <v>3.8245625964395173E-2</v>
      </c>
      <c r="P1822" s="1">
        <f>'[1]Electricity and CHPs_CAP'!L$69</f>
        <v>3.4579231904496979E-2</v>
      </c>
      <c r="Q1822" s="1">
        <f>'[1]Electricity and CHPs_CAP'!M$69</f>
        <v>4.1079979689863946E-2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11.163849742966729</v>
      </c>
      <c r="G1823" s="3">
        <f t="shared" ref="G1823:K1823" si="2008">SUM(G1824,G1843)</f>
        <v>11.922863688790661</v>
      </c>
      <c r="H1823" s="3">
        <f t="shared" si="2008"/>
        <v>11.974723547160687</v>
      </c>
      <c r="I1823" s="3">
        <f t="shared" si="2008"/>
        <v>12.839729125530525</v>
      </c>
      <c r="J1823" s="3">
        <f t="shared" si="2008"/>
        <v>11.343998242678312</v>
      </c>
      <c r="K1823" s="3">
        <f t="shared" si="2008"/>
        <v>10.583457351405977</v>
      </c>
      <c r="L1823" s="3">
        <f t="shared" ref="L1823:O1823" si="2009">SUM(L1824,L1843)</f>
        <v>10.498637468735581</v>
      </c>
      <c r="M1823" s="3">
        <f t="shared" si="2009"/>
        <v>10.619377808922275</v>
      </c>
      <c r="N1823" s="3">
        <f t="shared" si="2009"/>
        <v>10.360131434513372</v>
      </c>
      <c r="O1823" s="3">
        <f t="shared" si="2009"/>
        <v>10.286669429737159</v>
      </c>
      <c r="P1823" s="3">
        <f>SUM(P1824,P1843)</f>
        <v>10.009439617861993</v>
      </c>
      <c r="Q1823" s="3">
        <f>SUM(Q1824,Q1843)</f>
        <v>9.521618338771912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9.3028660227522053</v>
      </c>
      <c r="G1824" s="1">
        <f t="shared" ref="G1824:K1824" si="2010">SUM(G1825,G1828,G1830,G1833,G1835,G1837,G1839,G1841)</f>
        <v>9.9042555796472431</v>
      </c>
      <c r="H1824" s="1">
        <f t="shared" si="2010"/>
        <v>10.064251980423274</v>
      </c>
      <c r="I1824" s="1">
        <f t="shared" si="2010"/>
        <v>10.701498664929467</v>
      </c>
      <c r="J1824" s="1">
        <f t="shared" si="2010"/>
        <v>9.4377216326979525</v>
      </c>
      <c r="K1824" s="1">
        <f t="shared" si="2010"/>
        <v>8.7613100041864467</v>
      </c>
      <c r="L1824" s="1">
        <f t="shared" ref="L1824:O1824" si="2011">SUM(L1825,L1828,L1830,L1833,L1835,L1837,L1839,L1841)</f>
        <v>8.6877648354690411</v>
      </c>
      <c r="M1824" s="1">
        <f t="shared" si="2011"/>
        <v>8.6335920665061376</v>
      </c>
      <c r="N1824" s="1">
        <f t="shared" si="2011"/>
        <v>8.3788437335185044</v>
      </c>
      <c r="O1824" s="1">
        <f t="shared" si="2011"/>
        <v>8.3540478528801589</v>
      </c>
      <c r="P1824" s="1">
        <f>SUM(P1825,P1828,P1830,P1833,P1835,P1837,P1839,P1841)</f>
        <v>8.1103085907635126</v>
      </c>
      <c r="Q1824" s="1">
        <f>SUM(Q1825,Q1828,Q1830,Q1833,Q1835,Q1837,Q1839,Q1841)</f>
        <v>7.6718305669241547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2.1116610351373257</v>
      </c>
      <c r="G1825" s="1">
        <f t="shared" ref="G1825:K1825" si="2012">SUM(G1826:G1827)</f>
        <v>2.4148263775613601</v>
      </c>
      <c r="H1825" s="1">
        <f t="shared" si="2012"/>
        <v>2.5716918875115948</v>
      </c>
      <c r="I1825" s="1">
        <f t="shared" si="2012"/>
        <v>3.1446092855297936</v>
      </c>
      <c r="J1825" s="1">
        <f t="shared" si="2012"/>
        <v>3.7849184390321291</v>
      </c>
      <c r="K1825" s="1">
        <f t="shared" si="2012"/>
        <v>3.7100313049148186</v>
      </c>
      <c r="L1825" s="1">
        <f t="shared" ref="L1825:O1825" si="2013">SUM(L1826:L1827)</f>
        <v>4.4657264282530784</v>
      </c>
      <c r="M1825" s="1">
        <f t="shared" si="2013"/>
        <v>5.6783362629051179</v>
      </c>
      <c r="N1825" s="1">
        <f t="shared" si="2013"/>
        <v>6.1725939702801647</v>
      </c>
      <c r="O1825" s="1">
        <f t="shared" si="2013"/>
        <v>6.3268069281656567</v>
      </c>
      <c r="P1825" s="1">
        <f>SUM(P1826:P1827)</f>
        <v>6.2310462801505961</v>
      </c>
      <c r="Q1825" s="1">
        <f>SUM(Q1826:Q1827)</f>
        <v>6.0646534023741347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0.67257080086103149</v>
      </c>
      <c r="G1826" s="1" cm="1">
        <f t="array" ref="G1826">SUMPRODUCT(([1]OUT_FinalEnergyCons!$B$4:$B$10000="var_cap")*1,(ISNUMBER(SEARCH("RH*-SHELCBR",[1]OUT_FinalEnergyCons!$A$4:$A$10000)))*1,[1]OUT_FinalEnergyCons!E$4:E$10000)</f>
        <v>0.70280985519746875</v>
      </c>
      <c r="H1826" s="1" cm="1">
        <f t="array" ref="H1826">SUMPRODUCT(([1]OUT_FinalEnergyCons!$B$4:$B$10000="var_cap")*1,(ISNUMBER(SEARCH("RH*-SHELCBR",[1]OUT_FinalEnergyCons!$A$4:$A$10000)))*1,[1]OUT_FinalEnergyCons!F$4:F$10000)</f>
        <v>0.70280645319792023</v>
      </c>
      <c r="I1826" s="1" cm="1">
        <f t="array" ref="I1826">SUMPRODUCT(([1]OUT_FinalEnergyCons!$B$4:$B$10000="var_cap")*1,(ISNUMBER(SEARCH("RH*-SHELCBR",[1]OUT_FinalEnergyCons!$A$4:$A$10000)))*1,[1]OUT_FinalEnergyCons!G$4:G$10000)</f>
        <v>0.66588587547038702</v>
      </c>
      <c r="J1826" s="1" cm="1">
        <f t="array" ref="J1826">SUMPRODUCT(([1]OUT_FinalEnergyCons!$B$4:$B$10000="var_cap")*1,(ISNUMBER(SEARCH("RH*-SHELCBR",[1]OUT_FinalEnergyCons!$A$4:$A$10000)))*1,[1]OUT_FinalEnergyCons!H$4:H$10000)</f>
        <v>0.3129337225716578</v>
      </c>
      <c r="K1826" s="1" cm="1">
        <f t="array" ref="K1826">SUMPRODUCT(([1]OUT_FinalEnergyCons!$B$4:$B$10000="var_cap")*1,(ISNUMBER(SEARCH("RH*-SHELCBR",[1]OUT_FinalEnergyCons!$A$4:$A$10000)))*1,[1]OUT_FinalEnergyCons!I$4:I$10000)</f>
        <v>0.22216849092866686</v>
      </c>
      <c r="L1826" s="1" cm="1">
        <f t="array" ref="L1826">SUMPRODUCT(([1]OUT_FinalEnergyCons!$B$4:$B$10000="var_cap")*1,(ISNUMBER(SEARCH("RH*-SHELCBR",[1]OUT_FinalEnergyCons!$A$4:$A$10000)))*1,[1]OUT_FinalEnergyCons!J$4:J$10000)</f>
        <v>0.1734334127064367</v>
      </c>
      <c r="M1826" s="1" cm="1">
        <f t="array" ref="M1826">SUMPRODUCT(([1]OUT_FinalEnergyCons!$B$4:$B$10000="var_cap")*1,(ISNUMBER(SEARCH("RH*-SHELCBR",[1]OUT_FinalEnergyCons!$A$4:$A$10000)))*1,[1]OUT_FinalEnergyCons!K$4:K$10000)</f>
        <v>0.32160275479012962</v>
      </c>
      <c r="N1826" s="1" cm="1">
        <f t="array" ref="N1826">SUMPRODUCT(([1]OUT_FinalEnergyCons!$B$4:$B$10000="var_cap")*1,(ISNUMBER(SEARCH("RH*-SHELCBR",[1]OUT_FinalEnergyCons!$A$4:$A$10000)))*1,[1]OUT_FinalEnergyCons!L$4:L$10000)</f>
        <v>0.3362916382893531</v>
      </c>
      <c r="O1826" s="1" cm="1">
        <f t="array" ref="O1826">SUMPRODUCT(([1]OUT_FinalEnergyCons!$B$4:$B$10000="var_cap")*1,(ISNUMBER(SEARCH("RH*-SHELCBR",[1]OUT_FinalEnergyCons!$A$4:$A$10000)))*1,[1]OUT_FinalEnergyCons!M$4:M$10000)</f>
        <v>0.4000169439490755</v>
      </c>
      <c r="P1826" s="1" cm="1">
        <f t="array" ref="P1826">SUMPRODUCT(([1]OUT_FinalEnergyCons!$B$4:$B$10000="var_cap")*1,(ISNUMBER(SEARCH("RH*-SHELCBR",[1]OUT_FinalEnergyCons!$A$4:$A$10000)))*1,[1]OUT_FinalEnergyCons!N$4:N$10000)</f>
        <v>0.29692068612217803</v>
      </c>
      <c r="Q1826" s="1" cm="1">
        <f t="array" ref="Q1826">SUMPRODUCT(([1]OUT_FinalEnergyCons!$B$4:$B$10000="var_cap")*1,(ISNUMBER(SEARCH("RH*-SHELCBR",[1]OUT_FinalEnergyCons!$A$4:$A$10000)))*1,[1]OUT_FinalEnergyCons!O$4:O$10000)</f>
        <v>0.1417410632062617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1.4390902342762941</v>
      </c>
      <c r="G1827" s="1" cm="1">
        <f t="array" ref="G1827">SUMPRODUCT(([1]OUT_FinalEnergyCons!$B$4:$B$10000="var_cap")*1,ISNUMBER(SEARCH("RH*-SHELCHP",[1]OUT_FinalEnergyCons!$A$4:$A$10000))*1,[1]OUT_FinalEnergyCons!E$4:E$10000)</f>
        <v>1.7120165223638912</v>
      </c>
      <c r="H1827" s="1" cm="1">
        <f t="array" ref="H1827">SUMPRODUCT(([1]OUT_FinalEnergyCons!$B$4:$B$10000="var_cap")*1,ISNUMBER(SEARCH("RH*-SHELCHP",[1]OUT_FinalEnergyCons!$A$4:$A$10000))*1,[1]OUT_FinalEnergyCons!F$4:F$10000)</f>
        <v>1.8688854343136747</v>
      </c>
      <c r="I1827" s="1" cm="1">
        <f t="array" ref="I1827">SUMPRODUCT(([1]OUT_FinalEnergyCons!$B$4:$B$10000="var_cap")*1,ISNUMBER(SEARCH("RH*-SHELCHP",[1]OUT_FinalEnergyCons!$A$4:$A$10000))*1,[1]OUT_FinalEnergyCons!G$4:G$10000)</f>
        <v>2.4787234100594064</v>
      </c>
      <c r="J1827" s="1" cm="1">
        <f t="array" ref="J1827">SUMPRODUCT(([1]OUT_FinalEnergyCons!$B$4:$B$10000="var_cap")*1,ISNUMBER(SEARCH("RH*-SHELCHP",[1]OUT_FinalEnergyCons!$A$4:$A$10000))*1,[1]OUT_FinalEnergyCons!H$4:H$10000)</f>
        <v>3.4719847164604714</v>
      </c>
      <c r="K1827" s="1" cm="1">
        <f t="array" ref="K1827">SUMPRODUCT(([1]OUT_FinalEnergyCons!$B$4:$B$10000="var_cap")*1,ISNUMBER(SEARCH("RH*-SHELCHP",[1]OUT_FinalEnergyCons!$A$4:$A$10000))*1,[1]OUT_FinalEnergyCons!I$4:I$10000)</f>
        <v>3.4878628139861516</v>
      </c>
      <c r="L1827" s="1" cm="1">
        <f t="array" ref="L1827">SUMPRODUCT(([1]OUT_FinalEnergyCons!$B$4:$B$10000="var_cap")*1,ISNUMBER(SEARCH("RH*-SHELCHP",[1]OUT_FinalEnergyCons!$A$4:$A$10000))*1,[1]OUT_FinalEnergyCons!J$4:J$10000)</f>
        <v>4.2922930155466421</v>
      </c>
      <c r="M1827" s="1" cm="1">
        <f t="array" ref="M1827">SUMPRODUCT(([1]OUT_FinalEnergyCons!$B$4:$B$10000="var_cap")*1,ISNUMBER(SEARCH("RH*-SHELCHP",[1]OUT_FinalEnergyCons!$A$4:$A$10000))*1,[1]OUT_FinalEnergyCons!K$4:K$10000)</f>
        <v>5.3567335081149885</v>
      </c>
      <c r="N1827" s="1" cm="1">
        <f t="array" ref="N1827">SUMPRODUCT(([1]OUT_FinalEnergyCons!$B$4:$B$10000="var_cap")*1,ISNUMBER(SEARCH("RH*-SHELCHP",[1]OUT_FinalEnergyCons!$A$4:$A$10000))*1,[1]OUT_FinalEnergyCons!L$4:L$10000)</f>
        <v>5.8363023319908116</v>
      </c>
      <c r="O1827" s="1" cm="1">
        <f t="array" ref="O1827">SUMPRODUCT(([1]OUT_FinalEnergyCons!$B$4:$B$10000="var_cap")*1,ISNUMBER(SEARCH("RH*-SHELCHP",[1]OUT_FinalEnergyCons!$A$4:$A$10000))*1,[1]OUT_FinalEnergyCons!M$4:M$10000)</f>
        <v>5.9267899842165814</v>
      </c>
      <c r="P1827" s="1" cm="1">
        <f t="array" ref="P1827">SUMPRODUCT(([1]OUT_FinalEnergyCons!$B$4:$B$10000="var_cap")*1,ISNUMBER(SEARCH("RH*-SHELCHP",[1]OUT_FinalEnergyCons!$A$4:$A$10000))*1,[1]OUT_FinalEnergyCons!N$4:N$10000)</f>
        <v>5.9341255940284183</v>
      </c>
      <c r="Q1827" s="1" cm="1">
        <f t="array" ref="Q1827">SUMPRODUCT(([1]OUT_FinalEnergyCons!$B$4:$B$10000="var_cap")*1,ISNUMBER(SEARCH("RH*-SHELCHP",[1]OUT_FinalEnergyCons!$A$4:$A$10000))*1,[1]OUT_FinalEnergyCons!O$4:O$10000)</f>
        <v>5.9229123391678726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3.407403477957859</v>
      </c>
      <c r="H1828" s="1">
        <f t="shared" si="2018"/>
        <v>3.4074016874831647</v>
      </c>
      <c r="I1828" s="1">
        <f t="shared" si="2018"/>
        <v>3.4074004197067707</v>
      </c>
      <c r="J1828" s="1">
        <f t="shared" si="2018"/>
        <v>1.4018871741335794</v>
      </c>
      <c r="K1828" s="1">
        <f t="shared" si="2018"/>
        <v>0.71197796551689929</v>
      </c>
      <c r="L1828" s="1">
        <f t="shared" si="2018"/>
        <v>0.42416519942483111</v>
      </c>
      <c r="M1828" s="1">
        <f t="shared" si="2018"/>
        <v>0.31923760499116205</v>
      </c>
      <c r="N1828" s="1">
        <f t="shared" si="2018"/>
        <v>0.31652099350381974</v>
      </c>
      <c r="O1828" s="1">
        <f t="shared" si="2018"/>
        <v>0.28410156570655581</v>
      </c>
      <c r="P1828" s="1">
        <f>P1829</f>
        <v>0.23405361534577368</v>
      </c>
      <c r="Q1828" s="1">
        <f>Q1829</f>
        <v>0.10224686763943472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3.407403477957859</v>
      </c>
      <c r="H1829" s="1" cm="1">
        <f t="array" ref="H1829">SUMPRODUCT(([1]OUT_FinalEnergyCons!$B$4:$B$10000="var_cap")*1, (ISNUMBER(SEARCH("RH*-SHLFOBR",[1]OUT_FinalEnergyCons!$A$4:$A$10000)))*1,[1]OUT_FinalEnergyCons!F$4:F$10000)</f>
        <v>3.4074016874831647</v>
      </c>
      <c r="I1829" s="1" cm="1">
        <f t="array" ref="I1829">SUMPRODUCT(([1]OUT_FinalEnergyCons!$B$4:$B$10000="var_cap")*1, (ISNUMBER(SEARCH("RH*-SHLFOBR",[1]OUT_FinalEnergyCons!$A$4:$A$10000)))*1,[1]OUT_FinalEnergyCons!G$4:G$10000)</f>
        <v>3.4074004197067707</v>
      </c>
      <c r="J1829" s="1" cm="1">
        <f t="array" ref="J1829">SUMPRODUCT(([1]OUT_FinalEnergyCons!$B$4:$B$10000="var_cap")*1, (ISNUMBER(SEARCH("RH*-SHLFOBR",[1]OUT_FinalEnergyCons!$A$4:$A$10000)))*1,[1]OUT_FinalEnergyCons!H$4:H$10000)</f>
        <v>1.4018871741335794</v>
      </c>
      <c r="K1829" s="1" cm="1">
        <f t="array" ref="K1829">SUMPRODUCT(([1]OUT_FinalEnergyCons!$B$4:$B$10000="var_cap")*1, (ISNUMBER(SEARCH("RH*-SHLFOBR",[1]OUT_FinalEnergyCons!$A$4:$A$10000)))*1,[1]OUT_FinalEnergyCons!I$4:I$10000)</f>
        <v>0.71197796551689929</v>
      </c>
      <c r="L1829" s="1" cm="1">
        <f t="array" ref="L1829">SUMPRODUCT(([1]OUT_FinalEnergyCons!$B$4:$B$10000="var_cap")*1, (ISNUMBER(SEARCH("RH*-SHLFOBR",[1]OUT_FinalEnergyCons!$A$4:$A$10000)))*1,[1]OUT_FinalEnergyCons!J$4:J$10000)</f>
        <v>0.42416519942483111</v>
      </c>
      <c r="M1829" s="1" cm="1">
        <f t="array" ref="M1829">SUMPRODUCT(([1]OUT_FinalEnergyCons!$B$4:$B$10000="var_cap")*1, (ISNUMBER(SEARCH("RH*-SHLFOBR",[1]OUT_FinalEnergyCons!$A$4:$A$10000)))*1,[1]OUT_FinalEnergyCons!K$4:K$10000)</f>
        <v>0.31923760499116205</v>
      </c>
      <c r="N1829" s="1" cm="1">
        <f t="array" ref="N1829">SUMPRODUCT(([1]OUT_FinalEnergyCons!$B$4:$B$10000="var_cap")*1, (ISNUMBER(SEARCH("RH*-SHLFOBR",[1]OUT_FinalEnergyCons!$A$4:$A$10000)))*1,[1]OUT_FinalEnergyCons!L$4:L$10000)</f>
        <v>0.31652099350381974</v>
      </c>
      <c r="O1829" s="1" cm="1">
        <f t="array" ref="O1829">SUMPRODUCT(([1]OUT_FinalEnergyCons!$B$4:$B$10000="var_cap")*1, (ISNUMBER(SEARCH("RH*-SHLFOBR",[1]OUT_FinalEnergyCons!$A$4:$A$10000)))*1,[1]OUT_FinalEnergyCons!M$4:M$10000)</f>
        <v>0.28410156570655581</v>
      </c>
      <c r="P1829" s="1" cm="1">
        <f t="array" ref="P1829">SUMPRODUCT(([1]OUT_FinalEnergyCons!$B$4:$B$10000="var_cap")*1, (ISNUMBER(SEARCH("RH*-SHLFOBR",[1]OUT_FinalEnergyCons!$A$4:$A$10000)))*1,[1]OUT_FinalEnergyCons!N$4:N$10000)</f>
        <v>0.23405361534577368</v>
      </c>
      <c r="Q1829" s="1" cm="1">
        <f t="array" ref="Q1829">SUMPRODUCT(([1]OUT_FinalEnergyCons!$B$4:$B$10000="var_cap")*1, (ISNUMBER(SEARCH("RH*-SHLFOBR",[1]OUT_FinalEnergyCons!$A$4:$A$10000)))*1,[1]OUT_FinalEnergyCons!O$4:O$10000)</f>
        <v>0.10224686763943472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2.768754144237632</v>
      </c>
      <c r="G1830" s="1">
        <f t="shared" ref="G1830:K1830" si="2021">SUM(G1831:G1832)</f>
        <v>2.9998036519726754</v>
      </c>
      <c r="H1830" s="1">
        <f t="shared" si="2021"/>
        <v>3.003051521034402</v>
      </c>
      <c r="I1830" s="1">
        <f t="shared" si="2021"/>
        <v>3.0212590875528429</v>
      </c>
      <c r="J1830" s="1">
        <f t="shared" si="2021"/>
        <v>3.3981011159470507</v>
      </c>
      <c r="K1830" s="1">
        <f t="shared" si="2021"/>
        <v>3.5743559045824767</v>
      </c>
      <c r="L1830" s="1">
        <f t="shared" ref="L1830:O1830" si="2022">SUM(L1831:L1832)</f>
        <v>3.0577685833194721</v>
      </c>
      <c r="M1830" s="1">
        <f t="shared" si="2022"/>
        <v>1.5505459120063985</v>
      </c>
      <c r="N1830" s="1">
        <f t="shared" si="2022"/>
        <v>0.8576428955155968</v>
      </c>
      <c r="O1830" s="1">
        <f t="shared" si="2022"/>
        <v>0.72281444853960841</v>
      </c>
      <c r="P1830" s="1">
        <f>SUM(P1831:P1832)</f>
        <v>0.64308268645310274</v>
      </c>
      <c r="Q1830" s="1">
        <f>SUM(Q1831:Q1832)</f>
        <v>0.54923418461751716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2.999802688506418</v>
      </c>
      <c r="H1831" s="1" cm="1">
        <f t="array" ref="H1831">SUMPRODUCT(([1]OUT_FinalEnergyCons!$B$4:$B$10000="var_cap")*1, (ISNUMBER(SEARCH("RH*-SHNGABR",[1]OUT_FinalEnergyCons!$A$4:$A$10000)))*1,[1]OUT_FinalEnergyCons!F$4:F$10000)</f>
        <v>3.002565108826948</v>
      </c>
      <c r="I1831" s="1" cm="1">
        <f t="array" ref="I1831">SUMPRODUCT(([1]OUT_FinalEnergyCons!$B$4:$B$10000="var_cap")*1, (ISNUMBER(SEARCH("RH*-SHNGABR",[1]OUT_FinalEnergyCons!$A$4:$A$10000)))*1,[1]OUT_FinalEnergyCons!G$4:G$10000)</f>
        <v>3.020352206595323</v>
      </c>
      <c r="J1831" s="1" cm="1">
        <f t="array" ref="J1831">SUMPRODUCT(([1]OUT_FinalEnergyCons!$B$4:$B$10000="var_cap")*1, (ISNUMBER(SEARCH("RH*-SHNGABR",[1]OUT_FinalEnergyCons!$A$4:$A$10000)))*1,[1]OUT_FinalEnergyCons!H$4:H$10000)</f>
        <v>2.7108447123991866</v>
      </c>
      <c r="K1831" s="1" cm="1">
        <f t="array" ref="K1831">SUMPRODUCT(([1]OUT_FinalEnergyCons!$B$4:$B$10000="var_cap")*1, (ISNUMBER(SEARCH("RH*-SHNGABR",[1]OUT_FinalEnergyCons!$A$4:$A$10000)))*1,[1]OUT_FinalEnergyCons!I$4:I$10000)</f>
        <v>2.3538117752022591</v>
      </c>
      <c r="L1831" s="1" cm="1">
        <f t="array" ref="L1831">SUMPRODUCT(([1]OUT_FinalEnergyCons!$B$4:$B$10000="var_cap")*1, (ISNUMBER(SEARCH("RH*-SHNGABR",[1]OUT_FinalEnergyCons!$A$4:$A$10000)))*1,[1]OUT_FinalEnergyCons!J$4:J$10000)</f>
        <v>1.8376660734270698</v>
      </c>
      <c r="M1831" s="1" cm="1">
        <f t="array" ref="M1831">SUMPRODUCT(([1]OUT_FinalEnergyCons!$B$4:$B$10000="var_cap")*1, (ISNUMBER(SEARCH("RH*-SHNGABR",[1]OUT_FinalEnergyCons!$A$4:$A$10000)))*1,[1]OUT_FinalEnergyCons!K$4:K$10000)</f>
        <v>0.8009598862329228</v>
      </c>
      <c r="N1831" s="1" cm="1">
        <f t="array" ref="N1831">SUMPRODUCT(([1]OUT_FinalEnergyCons!$B$4:$B$10000="var_cap")*1, (ISNUMBER(SEARCH("RH*-SHNGABR",[1]OUT_FinalEnergyCons!$A$4:$A$10000)))*1,[1]OUT_FinalEnergyCons!L$4:L$10000)</f>
        <v>0.51984807012152645</v>
      </c>
      <c r="O1831" s="1" cm="1">
        <f t="array" ref="O1831">SUMPRODUCT(([1]OUT_FinalEnergyCons!$B$4:$B$10000="var_cap")*1, (ISNUMBER(SEARCH("RH*-SHNGABR",[1]OUT_FinalEnergyCons!$A$4:$A$10000)))*1,[1]OUT_FinalEnergyCons!M$4:M$10000)</f>
        <v>0.43255943240822237</v>
      </c>
      <c r="P1831" s="1" cm="1">
        <f t="array" ref="P1831">SUMPRODUCT(([1]OUT_FinalEnergyCons!$B$4:$B$10000="var_cap")*1, (ISNUMBER(SEARCH("RH*-SHNGABR",[1]OUT_FinalEnergyCons!$A$4:$A$10000)))*1,[1]OUT_FinalEnergyCons!N$4:N$10000)</f>
        <v>0.35290454000081384</v>
      </c>
      <c r="Q1831" s="1" cm="1">
        <f t="array" ref="Q1831">SUMPRODUCT(([1]OUT_FinalEnergyCons!$B$4:$B$10000="var_cap")*1, (ISNUMBER(SEARCH("RH*-SHNGABR",[1]OUT_FinalEnergyCons!$A$4:$A$10000)))*1,[1]OUT_FinalEnergyCons!O$4:O$10000)</f>
        <v>0.25959020464387456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9.2999282055737602E-8</v>
      </c>
      <c r="G1832" s="1" cm="1">
        <f t="array" ref="G1832">SUMPRODUCT(([1]OUT_FinalEnergyCons!$B$4:$B$10000="var_cap")*1,ISNUMBER(SEARCH("RH*-SHngahp",[1]OUT_FinalEnergyCons!$A$4:$A$10000))*1,[1]OUT_FinalEnergyCons!E$4:E$10000)</f>
        <v>9.634662573145394E-7</v>
      </c>
      <c r="H1832" s="1" cm="1">
        <f t="array" ref="H1832">SUMPRODUCT(([1]OUT_FinalEnergyCons!$B$4:$B$10000="var_cap")*1,ISNUMBER(SEARCH("RH*-SHngahp",[1]OUT_FinalEnergyCons!$A$4:$A$10000))*1,[1]OUT_FinalEnergyCons!F$4:F$10000)</f>
        <v>4.8641220745378172E-4</v>
      </c>
      <c r="I1832" s="1" cm="1">
        <f t="array" ref="I1832">SUMPRODUCT(([1]OUT_FinalEnergyCons!$B$4:$B$10000="var_cap")*1,ISNUMBER(SEARCH("RH*-SHngahp",[1]OUT_FinalEnergyCons!$A$4:$A$10000))*1,[1]OUT_FinalEnergyCons!G$4:G$10000)</f>
        <v>9.0688095751967693E-4</v>
      </c>
      <c r="J1832" s="1" cm="1">
        <f t="array" ref="J1832">SUMPRODUCT(([1]OUT_FinalEnergyCons!$B$4:$B$10000="var_cap")*1,ISNUMBER(SEARCH("RH*-SHngahp",[1]OUT_FinalEnergyCons!$A$4:$A$10000))*1,[1]OUT_FinalEnergyCons!H$4:H$10000)</f>
        <v>0.68725640354786399</v>
      </c>
      <c r="K1832" s="1" cm="1">
        <f t="array" ref="K1832">SUMPRODUCT(([1]OUT_FinalEnergyCons!$B$4:$B$10000="var_cap")*1,ISNUMBER(SEARCH("RH*-SHngahp",[1]OUT_FinalEnergyCons!$A$4:$A$10000))*1,[1]OUT_FinalEnergyCons!I$4:I$10000)</f>
        <v>1.2205441293802175</v>
      </c>
      <c r="L1832" s="1" cm="1">
        <f t="array" ref="L1832">SUMPRODUCT(([1]OUT_FinalEnergyCons!$B$4:$B$10000="var_cap")*1,ISNUMBER(SEARCH("RH*-SHngahp",[1]OUT_FinalEnergyCons!$A$4:$A$10000))*1,[1]OUT_FinalEnergyCons!J$4:J$10000)</f>
        <v>1.2201025098924023</v>
      </c>
      <c r="M1832" s="1" cm="1">
        <f t="array" ref="M1832">SUMPRODUCT(([1]OUT_FinalEnergyCons!$B$4:$B$10000="var_cap")*1,ISNUMBER(SEARCH("RH*-SHngahp",[1]OUT_FinalEnergyCons!$A$4:$A$10000))*1,[1]OUT_FinalEnergyCons!K$4:K$10000)</f>
        <v>0.74958602577347555</v>
      </c>
      <c r="N1832" s="1" cm="1">
        <f t="array" ref="N1832">SUMPRODUCT(([1]OUT_FinalEnergyCons!$B$4:$B$10000="var_cap")*1,ISNUMBER(SEARCH("RH*-SHngahp",[1]OUT_FinalEnergyCons!$A$4:$A$10000))*1,[1]OUT_FinalEnergyCons!L$4:L$10000)</f>
        <v>0.33779482539407041</v>
      </c>
      <c r="O1832" s="1" cm="1">
        <f t="array" ref="O1832">SUMPRODUCT(([1]OUT_FinalEnergyCons!$B$4:$B$10000="var_cap")*1,ISNUMBER(SEARCH("RH*-SHngahp",[1]OUT_FinalEnergyCons!$A$4:$A$10000))*1,[1]OUT_FinalEnergyCons!M$4:M$10000)</f>
        <v>0.29025501613138599</v>
      </c>
      <c r="P1832" s="1" cm="1">
        <f t="array" ref="P1832">SUMPRODUCT(([1]OUT_FinalEnergyCons!$B$4:$B$10000="var_cap")*1,ISNUMBER(SEARCH("RH*-SHngahp",[1]OUT_FinalEnergyCons!$A$4:$A$10000))*1,[1]OUT_FinalEnergyCons!N$4:N$10000)</f>
        <v>0.29017814645228895</v>
      </c>
      <c r="Q1832" s="1" cm="1">
        <f t="array" ref="Q1832">SUMPRODUCT(([1]OUT_FinalEnergyCons!$B$4:$B$10000="var_cap")*1,ISNUMBER(SEARCH("RH*-SHngahp",[1]OUT_FinalEnergyCons!$A$4:$A$10000))*1,[1]OUT_FinalEnergyCons!O$4:O$10000)</f>
        <v>0.28964397997364261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6.6036138609944454E-3</v>
      </c>
      <c r="H1833" s="1">
        <f t="shared" si="2026"/>
        <v>1.1808722569016036E-4</v>
      </c>
      <c r="I1833" s="1">
        <f t="shared" si="2026"/>
        <v>7.344924673483022E-5</v>
      </c>
      <c r="J1833" s="1">
        <f t="shared" si="2026"/>
        <v>1.9020830034939887E-5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6.6036138609944454E-3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1.1808722569016036E-4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7.344924673483022E-5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1.9020830034939887E-5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0.68950971737481348</v>
      </c>
      <c r="G1835" s="1">
        <f t="shared" ref="G1835:O1835" si="2028">G1836</f>
        <v>0.69779177970930895</v>
      </c>
      <c r="H1835" s="1">
        <f t="shared" si="2028"/>
        <v>0.70396115768680134</v>
      </c>
      <c r="I1835" s="1">
        <f t="shared" si="2028"/>
        <v>0.73716167634653917</v>
      </c>
      <c r="J1835" s="1">
        <f t="shared" si="2028"/>
        <v>0.45629952971619542</v>
      </c>
      <c r="K1835" s="1">
        <f t="shared" si="2028"/>
        <v>0.36559630083331696</v>
      </c>
      <c r="L1835" s="1">
        <f t="shared" si="2028"/>
        <v>0.33599055731299776</v>
      </c>
      <c r="M1835" s="1">
        <f t="shared" si="2028"/>
        <v>0.34021912013895034</v>
      </c>
      <c r="N1835" s="1">
        <f t="shared" si="2028"/>
        <v>0.27850268478368573</v>
      </c>
      <c r="O1835" s="1">
        <f t="shared" si="2028"/>
        <v>0.26183444374672588</v>
      </c>
      <c r="P1835" s="1">
        <f>P1836</f>
        <v>0.2337431733299154</v>
      </c>
      <c r="Q1835" s="1">
        <f>Q1836</f>
        <v>0.18812676124009359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0.68950971737481348</v>
      </c>
      <c r="G1836" s="1" cm="1">
        <f t="array" ref="G1836">SUMPRODUCT(([1]OUT_FinalEnergyCons!$B$4:$B$10000="var_cap")*1, (ISNUMBER(SEARCH("RH*-SHWODBR",[1]OUT_FinalEnergyCons!$A$4:$A$10000)))*1,[1]OUT_FinalEnergyCons!E$4:E$10000)</f>
        <v>0.69779177970930895</v>
      </c>
      <c r="H1836" s="1" cm="1">
        <f t="array" ref="H1836">SUMPRODUCT(([1]OUT_FinalEnergyCons!$B$4:$B$10000="var_cap")*1, (ISNUMBER(SEARCH("RH*-SHWODBR",[1]OUT_FinalEnergyCons!$A$4:$A$10000)))*1,[1]OUT_FinalEnergyCons!F$4:F$10000)</f>
        <v>0.70396115768680134</v>
      </c>
      <c r="I1836" s="1" cm="1">
        <f t="array" ref="I1836">SUMPRODUCT(([1]OUT_FinalEnergyCons!$B$4:$B$10000="var_cap")*1, (ISNUMBER(SEARCH("RH*-SHWODBR",[1]OUT_FinalEnergyCons!$A$4:$A$10000)))*1,[1]OUT_FinalEnergyCons!G$4:G$10000)</f>
        <v>0.73716167634653917</v>
      </c>
      <c r="J1836" s="1" cm="1">
        <f t="array" ref="J1836">SUMPRODUCT(([1]OUT_FinalEnergyCons!$B$4:$B$10000="var_cap")*1, (ISNUMBER(SEARCH("RH*-SHWODBR",[1]OUT_FinalEnergyCons!$A$4:$A$10000)))*1,[1]OUT_FinalEnergyCons!H$4:H$10000)</f>
        <v>0.45629952971619542</v>
      </c>
      <c r="K1836" s="1" cm="1">
        <f t="array" ref="K1836">SUMPRODUCT(([1]OUT_FinalEnergyCons!$B$4:$B$10000="var_cap")*1, (ISNUMBER(SEARCH("RH*-SHWODBR",[1]OUT_FinalEnergyCons!$A$4:$A$10000)))*1,[1]OUT_FinalEnergyCons!I$4:I$10000)</f>
        <v>0.36559630083331696</v>
      </c>
      <c r="L1836" s="1" cm="1">
        <f t="array" ref="L1836">SUMPRODUCT(([1]OUT_FinalEnergyCons!$B$4:$B$10000="var_cap")*1, (ISNUMBER(SEARCH("RH*-SHWODBR",[1]OUT_FinalEnergyCons!$A$4:$A$10000)))*1,[1]OUT_FinalEnergyCons!J$4:J$10000)</f>
        <v>0.33599055731299776</v>
      </c>
      <c r="M1836" s="1" cm="1">
        <f t="array" ref="M1836">SUMPRODUCT(([1]OUT_FinalEnergyCons!$B$4:$B$10000="var_cap")*1, (ISNUMBER(SEARCH("RH*-SHWODBR",[1]OUT_FinalEnergyCons!$A$4:$A$10000)))*1,[1]OUT_FinalEnergyCons!K$4:K$10000)</f>
        <v>0.34021912013895034</v>
      </c>
      <c r="N1836" s="1" cm="1">
        <f t="array" ref="N1836">SUMPRODUCT(([1]OUT_FinalEnergyCons!$B$4:$B$10000="var_cap")*1, (ISNUMBER(SEARCH("RH*-SHWODBR",[1]OUT_FinalEnergyCons!$A$4:$A$10000)))*1,[1]OUT_FinalEnergyCons!L$4:L$10000)</f>
        <v>0.27850268478368573</v>
      </c>
      <c r="O1836" s="1" cm="1">
        <f t="array" ref="O1836">SUMPRODUCT(([1]OUT_FinalEnergyCons!$B$4:$B$10000="var_cap")*1, (ISNUMBER(SEARCH("RH*-SHWODBR",[1]OUT_FinalEnergyCons!$A$4:$A$10000)))*1,[1]OUT_FinalEnergyCons!M$4:M$10000)</f>
        <v>0.26183444374672588</v>
      </c>
      <c r="P1836" s="1" cm="1">
        <f t="array" ref="P1836">SUMPRODUCT(([1]OUT_FinalEnergyCons!$B$4:$B$10000="var_cap")*1, (ISNUMBER(SEARCH("RH*-SHWODBR",[1]OUT_FinalEnergyCons!$A$4:$A$10000)))*1,[1]OUT_FinalEnergyCons!N$4:N$10000)</f>
        <v>0.2337431733299154</v>
      </c>
      <c r="Q1836" s="1" cm="1">
        <f t="array" ref="Q1836">SUMPRODUCT(([1]OUT_FinalEnergyCons!$B$4:$B$10000="var_cap")*1, (ISNUMBER(SEARCH("RH*-SHWODBR",[1]OUT_FinalEnergyCons!$A$4:$A$10000)))*1,[1]OUT_FinalEnergyCons!O$4:O$10000)</f>
        <v>0.18812676124009359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0.20446997051883331</v>
      </c>
      <c r="G1837" s="1">
        <f t="shared" ref="G1837:O1837" si="2031">G1838</f>
        <v>0.24066133260216402</v>
      </c>
      <c r="H1837" s="1">
        <f t="shared" si="2031"/>
        <v>0.24081526239083581</v>
      </c>
      <c r="I1837" s="1">
        <f t="shared" si="2031"/>
        <v>0.25146653504595973</v>
      </c>
      <c r="J1837" s="1">
        <f t="shared" si="2031"/>
        <v>0.2605247641685749</v>
      </c>
      <c r="K1837" s="1">
        <f t="shared" si="2031"/>
        <v>0.26721395290434946</v>
      </c>
      <c r="L1837" s="1">
        <f t="shared" si="2031"/>
        <v>0.27385028951694967</v>
      </c>
      <c r="M1837" s="1">
        <f t="shared" si="2031"/>
        <v>0.27922967638571172</v>
      </c>
      <c r="N1837" s="1">
        <f t="shared" si="2031"/>
        <v>0.28302116256350035</v>
      </c>
      <c r="O1837" s="1">
        <f t="shared" si="2031"/>
        <v>0.28823014243639411</v>
      </c>
      <c r="P1837" s="1">
        <f>P1838</f>
        <v>0.28756207430390013</v>
      </c>
      <c r="Q1837" s="1">
        <f>Q1838</f>
        <v>0.29330687866854516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0.20446997051883331</v>
      </c>
      <c r="G1838" s="1" cm="1">
        <f t="array" ref="G1838">SUMPRODUCT(([1]OUT_FinalEnergyCons!$B$4:$B$10000="var_cap")*1, (ISNUMBER(SEARCH("RH*-SHPLTBR",[1]OUT_FinalEnergyCons!$A$4:$A$10000)))*1,[1]OUT_FinalEnergyCons!E$4:E$10000)</f>
        <v>0.24066133260216402</v>
      </c>
      <c r="H1838" s="1" cm="1">
        <f t="array" ref="H1838">SUMPRODUCT(([1]OUT_FinalEnergyCons!$B$4:$B$10000="var_cap")*1, (ISNUMBER(SEARCH("RH*-SHPLTBR",[1]OUT_FinalEnergyCons!$A$4:$A$10000)))*1,[1]OUT_FinalEnergyCons!F$4:F$10000)</f>
        <v>0.24081526239083581</v>
      </c>
      <c r="I1838" s="1" cm="1">
        <f t="array" ref="I1838">SUMPRODUCT(([1]OUT_FinalEnergyCons!$B$4:$B$10000="var_cap")*1, (ISNUMBER(SEARCH("RH*-SHPLTBR",[1]OUT_FinalEnergyCons!$A$4:$A$10000)))*1,[1]OUT_FinalEnergyCons!G$4:G$10000)</f>
        <v>0.25146653504595973</v>
      </c>
      <c r="J1838" s="1" cm="1">
        <f t="array" ref="J1838">SUMPRODUCT(([1]OUT_FinalEnergyCons!$B$4:$B$10000="var_cap")*1, (ISNUMBER(SEARCH("RH*-SHPLTBR",[1]OUT_FinalEnergyCons!$A$4:$A$10000)))*1,[1]OUT_FinalEnergyCons!H$4:H$10000)</f>
        <v>0.2605247641685749</v>
      </c>
      <c r="K1838" s="1" cm="1">
        <f t="array" ref="K1838">SUMPRODUCT(([1]OUT_FinalEnergyCons!$B$4:$B$10000="var_cap")*1, (ISNUMBER(SEARCH("RH*-SHPLTBR",[1]OUT_FinalEnergyCons!$A$4:$A$10000)))*1,[1]OUT_FinalEnergyCons!I$4:I$10000)</f>
        <v>0.26721395290434946</v>
      </c>
      <c r="L1838" s="1" cm="1">
        <f t="array" ref="L1838">SUMPRODUCT(([1]OUT_FinalEnergyCons!$B$4:$B$10000="var_cap")*1, (ISNUMBER(SEARCH("RH*-SHPLTBR",[1]OUT_FinalEnergyCons!$A$4:$A$10000)))*1,[1]OUT_FinalEnergyCons!J$4:J$10000)</f>
        <v>0.27385028951694967</v>
      </c>
      <c r="M1838" s="1" cm="1">
        <f t="array" ref="M1838">SUMPRODUCT(([1]OUT_FinalEnergyCons!$B$4:$B$10000="var_cap")*1, (ISNUMBER(SEARCH("RH*-SHPLTBR",[1]OUT_FinalEnergyCons!$A$4:$A$10000)))*1,[1]OUT_FinalEnergyCons!K$4:K$10000)</f>
        <v>0.27922967638571172</v>
      </c>
      <c r="N1838" s="1" cm="1">
        <f t="array" ref="N1838">SUMPRODUCT(([1]OUT_FinalEnergyCons!$B$4:$B$10000="var_cap")*1, (ISNUMBER(SEARCH("RH*-SHPLTBR",[1]OUT_FinalEnergyCons!$A$4:$A$10000)))*1,[1]OUT_FinalEnergyCons!L$4:L$10000)</f>
        <v>0.28302116256350035</v>
      </c>
      <c r="O1838" s="1" cm="1">
        <f t="array" ref="O1838">SUMPRODUCT(([1]OUT_FinalEnergyCons!$B$4:$B$10000="var_cap")*1, (ISNUMBER(SEARCH("RH*-SHPLTBR",[1]OUT_FinalEnergyCons!$A$4:$A$10000)))*1,[1]OUT_FinalEnergyCons!M$4:M$10000)</f>
        <v>0.28823014243639411</v>
      </c>
      <c r="P1838" s="1" cm="1">
        <f t="array" ref="P1838">SUMPRODUCT(([1]OUT_FinalEnergyCons!$B$4:$B$10000="var_cap")*1, (ISNUMBER(SEARCH("RH*-SHPLTBR",[1]OUT_FinalEnergyCons!$A$4:$A$10000)))*1,[1]OUT_FinalEnergyCons!N$4:N$10000)</f>
        <v>0.28756207430390013</v>
      </c>
      <c r="Q1838" s="1" cm="1">
        <f t="array" ref="Q1838">SUMPRODUCT(([1]OUT_FinalEnergyCons!$B$4:$B$10000="var_cap")*1, (ISNUMBER(SEARCH("RH*-SHPLTBR",[1]OUT_FinalEnergyCons!$A$4:$A$10000)))*1,[1]OUT_FinalEnergyCons!O$4:O$10000)</f>
        <v>0.29330687866854516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0.1140657723729212</v>
      </c>
      <c r="G1839" s="1">
        <f t="shared" ref="G1839:O1839" si="2034">G1840</f>
        <v>0.13716534598288049</v>
      </c>
      <c r="H1839" s="1">
        <f t="shared" si="2034"/>
        <v>0.13721237709078282</v>
      </c>
      <c r="I1839" s="1">
        <f t="shared" si="2034"/>
        <v>0.13952821150082825</v>
      </c>
      <c r="J1839" s="1">
        <f t="shared" si="2034"/>
        <v>0.13597158887038663</v>
      </c>
      <c r="K1839" s="1">
        <f t="shared" si="2034"/>
        <v>0.13213457543458657</v>
      </c>
      <c r="L1839" s="1">
        <f t="shared" si="2034"/>
        <v>0.13026377764171301</v>
      </c>
      <c r="M1839" s="1">
        <f t="shared" si="2034"/>
        <v>0.46602349007879612</v>
      </c>
      <c r="N1839" s="1">
        <f t="shared" si="2034"/>
        <v>0.47056202687173765</v>
      </c>
      <c r="O1839" s="1">
        <f t="shared" si="2034"/>
        <v>0.47026032428521836</v>
      </c>
      <c r="P1839" s="1">
        <f>P1840</f>
        <v>0.48082076118022399</v>
      </c>
      <c r="Q1839" s="1">
        <f>Q1840</f>
        <v>0.47426247238442854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0.1140657723729212</v>
      </c>
      <c r="G1840" s="1" cm="1">
        <f t="array" ref="G1840">SUMPRODUCT(([1]OUT_FinalEnergyCons!$B$4:$B$10000="var_cap")*1, (ISNUMBER(SEARCH("RH*-SHSOLBR",[1]OUT_FinalEnergyCons!$A$4:$A$10000)))*1,[1]OUT_FinalEnergyCons!E$4:E$10000)</f>
        <v>0.13716534598288049</v>
      </c>
      <c r="H1840" s="1" cm="1">
        <f t="array" ref="H1840">SUMPRODUCT(([1]OUT_FinalEnergyCons!$B$4:$B$10000="var_cap")*1, (ISNUMBER(SEARCH("RH*-SHSOLBR",[1]OUT_FinalEnergyCons!$A$4:$A$10000)))*1,[1]OUT_FinalEnergyCons!F$4:F$10000)</f>
        <v>0.13721237709078282</v>
      </c>
      <c r="I1840" s="1" cm="1">
        <f t="array" ref="I1840">SUMPRODUCT(([1]OUT_FinalEnergyCons!$B$4:$B$10000="var_cap")*1, (ISNUMBER(SEARCH("RH*-SHSOLBR",[1]OUT_FinalEnergyCons!$A$4:$A$10000)))*1,[1]OUT_FinalEnergyCons!G$4:G$10000)</f>
        <v>0.13952821150082825</v>
      </c>
      <c r="J1840" s="1" cm="1">
        <f t="array" ref="J1840">SUMPRODUCT(([1]OUT_FinalEnergyCons!$B$4:$B$10000="var_cap")*1, (ISNUMBER(SEARCH("RH*-SHSOLBR",[1]OUT_FinalEnergyCons!$A$4:$A$10000)))*1,[1]OUT_FinalEnergyCons!H$4:H$10000)</f>
        <v>0.13597158887038663</v>
      </c>
      <c r="K1840" s="1" cm="1">
        <f t="array" ref="K1840">SUMPRODUCT(([1]OUT_FinalEnergyCons!$B$4:$B$10000="var_cap")*1, (ISNUMBER(SEARCH("RH*-SHSOLBR",[1]OUT_FinalEnergyCons!$A$4:$A$10000)))*1,[1]OUT_FinalEnergyCons!I$4:I$10000)</f>
        <v>0.13213457543458657</v>
      </c>
      <c r="L1840" s="1" cm="1">
        <f t="array" ref="L1840">SUMPRODUCT(([1]OUT_FinalEnergyCons!$B$4:$B$10000="var_cap")*1, (ISNUMBER(SEARCH("RH*-SHSOLBR",[1]OUT_FinalEnergyCons!$A$4:$A$10000)))*1,[1]OUT_FinalEnergyCons!J$4:J$10000)</f>
        <v>0.13026377764171301</v>
      </c>
      <c r="M1840" s="1" cm="1">
        <f t="array" ref="M1840">SUMPRODUCT(([1]OUT_FinalEnergyCons!$B$4:$B$10000="var_cap")*1, (ISNUMBER(SEARCH("RH*-SHSOLBR",[1]OUT_FinalEnergyCons!$A$4:$A$10000)))*1,[1]OUT_FinalEnergyCons!K$4:K$10000)</f>
        <v>0.46602349007879612</v>
      </c>
      <c r="N1840" s="1" cm="1">
        <f t="array" ref="N1840">SUMPRODUCT(([1]OUT_FinalEnergyCons!$B$4:$B$10000="var_cap")*1, (ISNUMBER(SEARCH("RH*-SHSOLBR",[1]OUT_FinalEnergyCons!$A$4:$A$10000)))*1,[1]OUT_FinalEnergyCons!L$4:L$10000)</f>
        <v>0.47056202687173765</v>
      </c>
      <c r="O1840" s="1" cm="1">
        <f t="array" ref="O1840">SUMPRODUCT(([1]OUT_FinalEnergyCons!$B$4:$B$10000="var_cap")*1, (ISNUMBER(SEARCH("RH*-SHSOLBR",[1]OUT_FinalEnergyCons!$A$4:$A$10000)))*1,[1]OUT_FinalEnergyCons!M$4:M$10000)</f>
        <v>0.47026032428521836</v>
      </c>
      <c r="P1840" s="1" cm="1">
        <f t="array" ref="P1840">SUMPRODUCT(([1]OUT_FinalEnergyCons!$B$4:$B$10000="var_cap")*1, (ISNUMBER(SEARCH("RH*-SHSOLBR",[1]OUT_FinalEnergyCons!$A$4:$A$10000)))*1,[1]OUT_FinalEnergyCons!N$4:N$10000)</f>
        <v>0.48082076118022399</v>
      </c>
      <c r="Q1840" s="1" cm="1">
        <f t="array" ref="Q1840">SUMPRODUCT(([1]OUT_FinalEnergyCons!$B$4:$B$10000="var_cap")*1, (ISNUMBER(SEARCH("RH*-SHSOLBR",[1]OUT_FinalEnergyCons!$A$4:$A$10000)))*1,[1]OUT_FinalEnergyCons!O$4:O$10000)</f>
        <v>0.47426247238442854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1.8609837202145243</v>
      </c>
      <c r="G1843" s="1">
        <f t="shared" ref="G1843" si="2040">SUM(G1844,G1847,G1849,G1852,G1854,G1856,G1858,G1860)</f>
        <v>2.0186081091434183</v>
      </c>
      <c r="H1843" s="1">
        <f t="shared" ref="H1843" si="2041">SUM(H1844,H1847,H1849,H1852,H1854,H1856,H1858,H1860)</f>
        <v>1.9104715667374141</v>
      </c>
      <c r="I1843" s="1">
        <f t="shared" ref="I1843" si="2042">SUM(I1844,I1847,I1849,I1852,I1854,I1856,I1858,I1860)</f>
        <v>2.1382304606010587</v>
      </c>
      <c r="J1843" s="1">
        <f t="shared" ref="J1843" si="2043">SUM(J1844,J1847,J1849,J1852,J1854,J1856,J1858,J1860)</f>
        <v>1.9062766099803601</v>
      </c>
      <c r="K1843" s="1">
        <f t="shared" ref="K1843" si="2044">SUM(K1844,K1847,K1849,K1852,K1854,K1856,K1858,K1860)</f>
        <v>1.8221473472195311</v>
      </c>
      <c r="L1843" s="1">
        <f t="shared" ref="L1843:O1843" si="2045">SUM(L1844,L1847,L1849,L1852,L1854,L1856,L1858,L1860)</f>
        <v>1.8108726332665399</v>
      </c>
      <c r="M1843" s="1">
        <f t="shared" si="2045"/>
        <v>1.9857857424161378</v>
      </c>
      <c r="N1843" s="1">
        <f t="shared" si="2045"/>
        <v>1.9812877009948668</v>
      </c>
      <c r="O1843" s="1">
        <f t="shared" si="2045"/>
        <v>1.9326215768570014</v>
      </c>
      <c r="P1843" s="1">
        <f>SUM(P1844,P1847,P1849,P1852,P1854,P1856,P1858,P1860)</f>
        <v>1.8991310270984809</v>
      </c>
      <c r="Q1843" s="1">
        <f>SUM(Q1844,Q1847,Q1849,Q1852,Q1854,Q1856,Q1858,Q1860)</f>
        <v>1.8497877718477571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0.65092561169237972</v>
      </c>
      <c r="G1844" s="1">
        <f t="shared" ref="G1844" si="2047">SUM(G1845:G1846)</f>
        <v>0.71893642420690895</v>
      </c>
      <c r="H1844" s="1">
        <f t="shared" ref="H1844" si="2048">SUM(H1845:H1846)</f>
        <v>0.81238312515128719</v>
      </c>
      <c r="I1844" s="1">
        <f t="shared" ref="I1844" si="2049">SUM(I1845:I1846)</f>
        <v>0.97800416600735085</v>
      </c>
      <c r="J1844" s="1">
        <f t="shared" ref="J1844" si="2050">SUM(J1845:J1846)</f>
        <v>0.97360600965788724</v>
      </c>
      <c r="K1844" s="1">
        <f t="shared" ref="K1844" si="2051">SUM(K1845:K1846)</f>
        <v>0.86255461872915018</v>
      </c>
      <c r="L1844" s="1">
        <f t="shared" ref="L1844:O1844" si="2052">SUM(L1845:L1846)</f>
        <v>1.0396065956763507</v>
      </c>
      <c r="M1844" s="1">
        <f t="shared" si="2052"/>
        <v>1.2366333932954965</v>
      </c>
      <c r="N1844" s="1">
        <f t="shared" si="2052"/>
        <v>1.3872066497075359</v>
      </c>
      <c r="O1844" s="1">
        <f t="shared" si="2052"/>
        <v>1.3712035717997162</v>
      </c>
      <c r="P1844" s="1">
        <f>SUM(P1845:P1846)</f>
        <v>1.3351410506652615</v>
      </c>
      <c r="Q1844" s="1">
        <f>SUM(Q1845:Q1846)</f>
        <v>1.3978842739338235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0.43757118664097661</v>
      </c>
      <c r="G1845" s="1" cm="1">
        <f t="array" ref="G1845">SUMPRODUCT(([1]OUT_FinalEnergyCons!$B$4:$B$10000="var_cap")*1,(ISNUMBER(SEARCH("RH*-WHELCBR",[1]OUT_FinalEnergyCons!$A$4:$A$10000)))*1,[1]OUT_FinalEnergyCons!E$4:E$10000)</f>
        <v>0.47281061027607907</v>
      </c>
      <c r="H1845" s="1" cm="1">
        <f t="array" ref="H1845">SUMPRODUCT(([1]OUT_FinalEnergyCons!$B$4:$B$10000="var_cap")*1,(ISNUMBER(SEARCH("RH*-WHELCBR",[1]OUT_FinalEnergyCons!$A$4:$A$10000)))*1,[1]OUT_FinalEnergyCons!F$4:F$10000)</f>
        <v>0.47281020462921208</v>
      </c>
      <c r="I1845" s="1" cm="1">
        <f t="array" ref="I1845">SUMPRODUCT(([1]OUT_FinalEnergyCons!$B$4:$B$10000="var_cap")*1,(ISNUMBER(SEARCH("RH*-WHELCBR",[1]OUT_FinalEnergyCons!$A$4:$A$10000)))*1,[1]OUT_FinalEnergyCons!G$4:G$10000)</f>
        <v>0.47280827802813502</v>
      </c>
      <c r="J1845" s="1" cm="1">
        <f t="array" ref="J1845">SUMPRODUCT(([1]OUT_FinalEnergyCons!$B$4:$B$10000="var_cap")*1,(ISNUMBER(SEARCH("RH*-WHELCBR",[1]OUT_FinalEnergyCons!$A$4:$A$10000)))*1,[1]OUT_FinalEnergyCons!H$4:H$10000)</f>
        <v>0.19130512376350187</v>
      </c>
      <c r="K1845" s="1" cm="1">
        <f t="array" ref="K1845">SUMPRODUCT(([1]OUT_FinalEnergyCons!$B$4:$B$10000="var_cap")*1,(ISNUMBER(SEARCH("RH*-WHELCBR",[1]OUT_FinalEnergyCons!$A$4:$A$10000)))*1,[1]OUT_FinalEnergyCons!I$4:I$10000)</f>
        <v>0.16775093151161119</v>
      </c>
      <c r="L1845" s="1" cm="1">
        <f t="array" ref="L1845">SUMPRODUCT(([1]OUT_FinalEnergyCons!$B$4:$B$10000="var_cap")*1,(ISNUMBER(SEARCH("RH*-WHELCBR",[1]OUT_FinalEnergyCons!$A$4:$A$10000)))*1,[1]OUT_FinalEnergyCons!J$4:J$10000)</f>
        <v>0.11612021935764918</v>
      </c>
      <c r="M1845" s="1" cm="1">
        <f t="array" ref="M1845">SUMPRODUCT(([1]OUT_FinalEnergyCons!$B$4:$B$10000="var_cap")*1,(ISNUMBER(SEARCH("RH*-WHELCBR",[1]OUT_FinalEnergyCons!$A$4:$A$10000)))*1,[1]OUT_FinalEnergyCons!K$4:K$10000)</f>
        <v>0.2066888048030476</v>
      </c>
      <c r="N1845" s="1" cm="1">
        <f t="array" ref="N1845">SUMPRODUCT(([1]OUT_FinalEnergyCons!$B$4:$B$10000="var_cap")*1,(ISNUMBER(SEARCH("RH*-WHELCBR",[1]OUT_FinalEnergyCons!$A$4:$A$10000)))*1,[1]OUT_FinalEnergyCons!L$4:L$10000)</f>
        <v>0.20625326597534691</v>
      </c>
      <c r="O1845" s="1" cm="1">
        <f t="array" ref="O1845">SUMPRODUCT(([1]OUT_FinalEnergyCons!$B$4:$B$10000="var_cap")*1,(ISNUMBER(SEARCH("RH*-WHELCBR",[1]OUT_FinalEnergyCons!$A$4:$A$10000)))*1,[1]OUT_FinalEnergyCons!M$4:M$10000)</f>
        <v>0.18971721336582248</v>
      </c>
      <c r="P1845" s="1" cm="1">
        <f t="array" ref="P1845">SUMPRODUCT(([1]OUT_FinalEnergyCons!$B$4:$B$10000="var_cap")*1,(ISNUMBER(SEARCH("RH*-WHELCBR",[1]OUT_FinalEnergyCons!$A$4:$A$10000)))*1,[1]OUT_FinalEnergyCons!N$4:N$10000)</f>
        <v>0.18311887511206373</v>
      </c>
      <c r="Q1845" s="1" cm="1">
        <f t="array" ref="Q1845">SUMPRODUCT(([1]OUT_FinalEnergyCons!$B$4:$B$10000="var_cap")*1,(ISNUMBER(SEARCH("RH*-WHELCBR",[1]OUT_FinalEnergyCons!$A$4:$A$10000)))*1,[1]OUT_FinalEnergyCons!O$4:O$10000)</f>
        <v>0.10351678508239436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0.21335442505140315</v>
      </c>
      <c r="G1846" s="1" cm="1">
        <f t="array" ref="G1846">SUMPRODUCT(([1]OUT_FinalEnergyCons!$B$4:$B$10000="var_cap")*1,ISNUMBER(SEARCH("RH*-WHELCHP",[1]OUT_FinalEnergyCons!$A$4:$A$10000))*1,[1]OUT_FinalEnergyCons!E$4:E$10000)</f>
        <v>0.24612581393082988</v>
      </c>
      <c r="H1846" s="1" cm="1">
        <f t="array" ref="H1846">SUMPRODUCT(([1]OUT_FinalEnergyCons!$B$4:$B$10000="var_cap")*1,ISNUMBER(SEARCH("RH*-WHELCHP",[1]OUT_FinalEnergyCons!$A$4:$A$10000))*1,[1]OUT_FinalEnergyCons!F$4:F$10000)</f>
        <v>0.33957292052207516</v>
      </c>
      <c r="I1846" s="1" cm="1">
        <f t="array" ref="I1846">SUMPRODUCT(([1]OUT_FinalEnergyCons!$B$4:$B$10000="var_cap")*1,ISNUMBER(SEARCH("RH*-WHELCHP",[1]OUT_FinalEnergyCons!$A$4:$A$10000))*1,[1]OUT_FinalEnergyCons!G$4:G$10000)</f>
        <v>0.50519588797921577</v>
      </c>
      <c r="J1846" s="1" cm="1">
        <f t="array" ref="J1846">SUMPRODUCT(([1]OUT_FinalEnergyCons!$B$4:$B$10000="var_cap")*1,ISNUMBER(SEARCH("RH*-WHELCHP",[1]OUT_FinalEnergyCons!$A$4:$A$10000))*1,[1]OUT_FinalEnergyCons!H$4:H$10000)</f>
        <v>0.7823008858943854</v>
      </c>
      <c r="K1846" s="1" cm="1">
        <f t="array" ref="K1846">SUMPRODUCT(([1]OUT_FinalEnergyCons!$B$4:$B$10000="var_cap")*1,ISNUMBER(SEARCH("RH*-WHELCHP",[1]OUT_FinalEnergyCons!$A$4:$A$10000))*1,[1]OUT_FinalEnergyCons!I$4:I$10000)</f>
        <v>0.69480368721753893</v>
      </c>
      <c r="L1846" s="1" cm="1">
        <f t="array" ref="L1846">SUMPRODUCT(([1]OUT_FinalEnergyCons!$B$4:$B$10000="var_cap")*1,ISNUMBER(SEARCH("RH*-WHELCHP",[1]OUT_FinalEnergyCons!$A$4:$A$10000))*1,[1]OUT_FinalEnergyCons!J$4:J$10000)</f>
        <v>0.92348637631870156</v>
      </c>
      <c r="M1846" s="1" cm="1">
        <f t="array" ref="M1846">SUMPRODUCT(([1]OUT_FinalEnergyCons!$B$4:$B$10000="var_cap")*1,ISNUMBER(SEARCH("RH*-WHELCHP",[1]OUT_FinalEnergyCons!$A$4:$A$10000))*1,[1]OUT_FinalEnergyCons!K$4:K$10000)</f>
        <v>1.029944588492449</v>
      </c>
      <c r="N1846" s="1" cm="1">
        <f t="array" ref="N1846">SUMPRODUCT(([1]OUT_FinalEnergyCons!$B$4:$B$10000="var_cap")*1,ISNUMBER(SEARCH("RH*-WHELCHP",[1]OUT_FinalEnergyCons!$A$4:$A$10000))*1,[1]OUT_FinalEnergyCons!L$4:L$10000)</f>
        <v>1.1809533837321891</v>
      </c>
      <c r="O1846" s="1" cm="1">
        <f t="array" ref="O1846">SUMPRODUCT(([1]OUT_FinalEnergyCons!$B$4:$B$10000="var_cap")*1,ISNUMBER(SEARCH("RH*-WHELCHP",[1]OUT_FinalEnergyCons!$A$4:$A$10000))*1,[1]OUT_FinalEnergyCons!M$4:M$10000)</f>
        <v>1.1814863584338937</v>
      </c>
      <c r="P1846" s="1" cm="1">
        <f t="array" ref="P1846">SUMPRODUCT(([1]OUT_FinalEnergyCons!$B$4:$B$10000="var_cap")*1,ISNUMBER(SEARCH("RH*-WHELCHP",[1]OUT_FinalEnergyCons!$A$4:$A$10000))*1,[1]OUT_FinalEnergyCons!N$4:N$10000)</f>
        <v>1.1520221755531976</v>
      </c>
      <c r="Q1846" s="1" cm="1">
        <f t="array" ref="Q1846">SUMPRODUCT(([1]OUT_FinalEnergyCons!$B$4:$B$10000="var_cap")*1,ISNUMBER(SEARCH("RH*-WHELCHP",[1]OUT_FinalEnergyCons!$A$4:$A$10000))*1,[1]OUT_FinalEnergyCons!O$4:O$10000)</f>
        <v>1.2943674888514292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0.47738220317227187</v>
      </c>
      <c r="H1847" s="1">
        <f t="shared" ref="H1847" si="2057">H1848</f>
        <v>0.27570875911463161</v>
      </c>
      <c r="I1847" s="1">
        <f t="shared" ref="I1847" si="2058">I1848</f>
        <v>0.10483149877125469</v>
      </c>
      <c r="J1847" s="1">
        <f t="shared" ref="J1847" si="2059">J1848</f>
        <v>2.7198771428208049E-2</v>
      </c>
      <c r="K1847" s="1">
        <f t="shared" ref="K1847:O1847" si="2060">K1848</f>
        <v>6.0417054358295894E-5</v>
      </c>
      <c r="L1847" s="1">
        <f t="shared" si="2060"/>
        <v>6.0221232107857536E-5</v>
      </c>
      <c r="M1847" s="1">
        <f t="shared" si="2060"/>
        <v>4.0313309172057996E-5</v>
      </c>
      <c r="N1847" s="1">
        <f t="shared" si="2060"/>
        <v>2.1623031375271111E-5</v>
      </c>
      <c r="O1847" s="1">
        <f t="shared" si="2060"/>
        <v>3.9777273787192111E-5</v>
      </c>
      <c r="P1847" s="1">
        <f>P1848</f>
        <v>3.5696913820154995E-5</v>
      </c>
      <c r="Q1847" s="1">
        <f>Q1848</f>
        <v>7.6374732670880953E-5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0.47738220317227187</v>
      </c>
      <c r="H1848" s="1" cm="1">
        <f t="array" ref="H1848">SUMPRODUCT(([1]OUT_FinalEnergyCons!$B$4:$B$10000="var_cap")*1, (ISNUMBER(SEARCH("RH*-WHLFOBR",[1]OUT_FinalEnergyCons!$A$4:$A$10000)))*1,[1]OUT_FinalEnergyCons!F$4:F$10000)</f>
        <v>0.27570875911463161</v>
      </c>
      <c r="I1848" s="1" cm="1">
        <f t="array" ref="I1848">SUMPRODUCT(([1]OUT_FinalEnergyCons!$B$4:$B$10000="var_cap")*1, (ISNUMBER(SEARCH("RH*-WHLFOBR",[1]OUT_FinalEnergyCons!$A$4:$A$10000)))*1,[1]OUT_FinalEnergyCons!G$4:G$10000)</f>
        <v>0.10483149877125469</v>
      </c>
      <c r="J1848" s="1" cm="1">
        <f t="array" ref="J1848">SUMPRODUCT(([1]OUT_FinalEnergyCons!$B$4:$B$10000="var_cap")*1, (ISNUMBER(SEARCH("RH*-WHLFOBR",[1]OUT_FinalEnergyCons!$A$4:$A$10000)))*1,[1]OUT_FinalEnergyCons!H$4:H$10000)</f>
        <v>2.7198771428208049E-2</v>
      </c>
      <c r="K1848" s="1" cm="1">
        <f t="array" ref="K1848">SUMPRODUCT(([1]OUT_FinalEnergyCons!$B$4:$B$10000="var_cap")*1, (ISNUMBER(SEARCH("RH*-WHLFOBR",[1]OUT_FinalEnergyCons!$A$4:$A$10000)))*1,[1]OUT_FinalEnergyCons!I$4:I$10000)</f>
        <v>6.0417054358295894E-5</v>
      </c>
      <c r="L1848" s="1" cm="1">
        <f t="array" ref="L1848">SUMPRODUCT(([1]OUT_FinalEnergyCons!$B$4:$B$10000="var_cap")*1, (ISNUMBER(SEARCH("RH*-WHLFOBR",[1]OUT_FinalEnergyCons!$A$4:$A$10000)))*1,[1]OUT_FinalEnergyCons!J$4:J$10000)</f>
        <v>6.0221232107857536E-5</v>
      </c>
      <c r="M1848" s="1" cm="1">
        <f t="array" ref="M1848">SUMPRODUCT(([1]OUT_FinalEnergyCons!$B$4:$B$10000="var_cap")*1, (ISNUMBER(SEARCH("RH*-WHLFOBR",[1]OUT_FinalEnergyCons!$A$4:$A$10000)))*1,[1]OUT_FinalEnergyCons!K$4:K$10000)</f>
        <v>4.0313309172057996E-5</v>
      </c>
      <c r="N1848" s="1" cm="1">
        <f t="array" ref="N1848">SUMPRODUCT(([1]OUT_FinalEnergyCons!$B$4:$B$10000="var_cap")*1, (ISNUMBER(SEARCH("RH*-WHLFOBR",[1]OUT_FinalEnergyCons!$A$4:$A$10000)))*1,[1]OUT_FinalEnergyCons!L$4:L$10000)</f>
        <v>2.1623031375271111E-5</v>
      </c>
      <c r="O1848" s="1" cm="1">
        <f t="array" ref="O1848">SUMPRODUCT(([1]OUT_FinalEnergyCons!$B$4:$B$10000="var_cap")*1, (ISNUMBER(SEARCH("RH*-WHLFOBR",[1]OUT_FinalEnergyCons!$A$4:$A$10000)))*1,[1]OUT_FinalEnergyCons!M$4:M$10000)</f>
        <v>3.9777273787192111E-5</v>
      </c>
      <c r="P1848" s="1" cm="1">
        <f t="array" ref="P1848">SUMPRODUCT(([1]OUT_FinalEnergyCons!$B$4:$B$10000="var_cap")*1, (ISNUMBER(SEARCH("RH*-WHLFOBR",[1]OUT_FinalEnergyCons!$A$4:$A$10000)))*1,[1]OUT_FinalEnergyCons!N$4:N$10000)</f>
        <v>3.5696913820154995E-5</v>
      </c>
      <c r="Q1848" s="1" cm="1">
        <f t="array" ref="Q1848">SUMPRODUCT(([1]OUT_FinalEnergyCons!$B$4:$B$10000="var_cap")*1, (ISNUMBER(SEARCH("RH*-WHLFOBR",[1]OUT_FinalEnergyCons!$A$4:$A$10000)))*1,[1]OUT_FinalEnergyCons!O$4:O$10000)</f>
        <v>7.6374732670880953E-5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0.43610139664143549</v>
      </c>
      <c r="H1849" s="1">
        <f t="shared" ref="H1849" si="2064">SUM(H1850:H1851)</f>
        <v>0.43620207437399666</v>
      </c>
      <c r="I1849" s="1">
        <f t="shared" ref="I1849" si="2065">SUM(I1850:I1851)</f>
        <v>0.66922346786409526</v>
      </c>
      <c r="J1849" s="1">
        <f t="shared" ref="J1849" si="2066">SUM(J1850:J1851)</f>
        <v>0.67945640490657833</v>
      </c>
      <c r="K1849" s="1">
        <f t="shared" ref="K1849" si="2067">SUM(K1850:K1851)</f>
        <v>0.78597288215465522</v>
      </c>
      <c r="L1849" s="1">
        <f t="shared" ref="L1849:O1849" si="2068">SUM(L1850:L1851)</f>
        <v>0.5972605027315997</v>
      </c>
      <c r="M1849" s="1">
        <f t="shared" si="2068"/>
        <v>0.26402380441180229</v>
      </c>
      <c r="N1849" s="1">
        <f t="shared" si="2068"/>
        <v>0.12227560618387601</v>
      </c>
      <c r="O1849" s="1">
        <f t="shared" si="2068"/>
        <v>9.9626300916763666E-2</v>
      </c>
      <c r="P1849" s="1">
        <f>SUM(P1850:P1851)</f>
        <v>9.9875487324653608E-2</v>
      </c>
      <c r="Q1849" s="1">
        <f>SUM(Q1850:Q1851)</f>
        <v>8.6983119262362074E-2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0.43610092323216548</v>
      </c>
      <c r="H1850" s="1" cm="1">
        <f t="array" ref="H1850">SUMPRODUCT(([1]OUT_FinalEnergyCons!$B$4:$B$10000="var_cap")*1, (ISNUMBER(SEARCH("RH*-WHNGABR",[1]OUT_FinalEnergyCons!$A$4:$A$10000)))*1,[1]OUT_FinalEnergyCons!F$4:F$10000)</f>
        <v>0.43610127740111576</v>
      </c>
      <c r="I1850" s="1" cm="1">
        <f t="array" ref="I1850">SUMPRODUCT(([1]OUT_FinalEnergyCons!$B$4:$B$10000="var_cap")*1, (ISNUMBER(SEARCH("RH*-WHNGABR",[1]OUT_FinalEnergyCons!$A$4:$A$10000)))*1,[1]OUT_FinalEnergyCons!G$4:G$10000)</f>
        <v>0.66904628926501097</v>
      </c>
      <c r="J1850" s="1" cm="1">
        <f t="array" ref="J1850">SUMPRODUCT(([1]OUT_FinalEnergyCons!$B$4:$B$10000="var_cap")*1, (ISNUMBER(SEARCH("RH*-WHNGABR",[1]OUT_FinalEnergyCons!$A$4:$A$10000)))*1,[1]OUT_FinalEnergyCons!H$4:H$10000)</f>
        <v>0.53224867914900886</v>
      </c>
      <c r="K1850" s="1" cm="1">
        <f t="array" ref="K1850">SUMPRODUCT(([1]OUT_FinalEnergyCons!$B$4:$B$10000="var_cap")*1, (ISNUMBER(SEARCH("RH*-WHNGABR",[1]OUT_FinalEnergyCons!$A$4:$A$10000)))*1,[1]OUT_FinalEnergyCons!I$4:I$10000)</f>
        <v>0.49249878850174411</v>
      </c>
      <c r="L1850" s="1" cm="1">
        <f t="array" ref="L1850">SUMPRODUCT(([1]OUT_FinalEnergyCons!$B$4:$B$10000="var_cap")*1, (ISNUMBER(SEARCH("RH*-WHNGABR",[1]OUT_FinalEnergyCons!$A$4:$A$10000)))*1,[1]OUT_FinalEnergyCons!J$4:J$10000)</f>
        <v>0.30386821061432601</v>
      </c>
      <c r="M1850" s="1" cm="1">
        <f t="array" ref="M1850">SUMPRODUCT(([1]OUT_FinalEnergyCons!$B$4:$B$10000="var_cap")*1, (ISNUMBER(SEARCH("RH*-WHNGABR",[1]OUT_FinalEnergyCons!$A$4:$A$10000)))*1,[1]OUT_FinalEnergyCons!K$4:K$10000)</f>
        <v>0.1176623214258857</v>
      </c>
      <c r="N1850" s="1" cm="1">
        <f t="array" ref="N1850">SUMPRODUCT(([1]OUT_FinalEnergyCons!$B$4:$B$10000="var_cap")*1, (ISNUMBER(SEARCH("RH*-WHNGABR",[1]OUT_FinalEnergyCons!$A$4:$A$10000)))*1,[1]OUT_FinalEnergyCons!L$4:L$10000)</f>
        <v>5.9816894449323615E-2</v>
      </c>
      <c r="O1850" s="1" cm="1">
        <f t="array" ref="O1850">SUMPRODUCT(([1]OUT_FinalEnergyCons!$B$4:$B$10000="var_cap")*1, (ISNUMBER(SEARCH("RH*-WHNGABR",[1]OUT_FinalEnergyCons!$A$4:$A$10000)))*1,[1]OUT_FinalEnergyCons!M$4:M$10000)</f>
        <v>4.3409469953844586E-2</v>
      </c>
      <c r="P1850" s="1" cm="1">
        <f t="array" ref="P1850">SUMPRODUCT(([1]OUT_FinalEnergyCons!$B$4:$B$10000="var_cap")*1, (ISNUMBER(SEARCH("RH*-WHNGABR",[1]OUT_FinalEnergyCons!$A$4:$A$10000)))*1,[1]OUT_FinalEnergyCons!N$4:N$10000)</f>
        <v>4.3662994629674309E-2</v>
      </c>
      <c r="Q1850" s="1" cm="1">
        <f t="array" ref="Q1850">SUMPRODUCT(([1]OUT_FinalEnergyCons!$B$4:$B$10000="var_cap")*1, (ISNUMBER(SEARCH("RH*-WHNGABR",[1]OUT_FinalEnergyCons!$A$4:$A$10000)))*1,[1]OUT_FinalEnergyCons!O$4:O$10000)</f>
        <v>3.0756901706261469E-2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4.73409270007246E-7</v>
      </c>
      <c r="H1851" s="1" cm="1">
        <f t="array" ref="H1851">SUMPRODUCT(([1]OUT_FinalEnergyCons!$B$4:$B$10000="var_cap")*1,ISNUMBER(SEARCH("RH*-WHngahp",[1]OUT_FinalEnergyCons!$A$4:$A$10000))*1,[1]OUT_FinalEnergyCons!F$4:F$10000)</f>
        <v>1.007969728809006E-4</v>
      </c>
      <c r="I1851" s="1" cm="1">
        <f t="array" ref="I1851">SUMPRODUCT(([1]OUT_FinalEnergyCons!$B$4:$B$10000="var_cap")*1,ISNUMBER(SEARCH("RH*-WHngahp",[1]OUT_FinalEnergyCons!$A$4:$A$10000))*1,[1]OUT_FinalEnergyCons!G$4:G$10000)</f>
        <v>1.771785990842856E-4</v>
      </c>
      <c r="J1851" s="1" cm="1">
        <f t="array" ref="J1851">SUMPRODUCT(([1]OUT_FinalEnergyCons!$B$4:$B$10000="var_cap")*1,ISNUMBER(SEARCH("RH*-WHngahp",[1]OUT_FinalEnergyCons!$A$4:$A$10000))*1,[1]OUT_FinalEnergyCons!H$4:H$10000)</f>
        <v>0.14720772575756946</v>
      </c>
      <c r="K1851" s="1" cm="1">
        <f t="array" ref="K1851">SUMPRODUCT(([1]OUT_FinalEnergyCons!$B$4:$B$10000="var_cap")*1,ISNUMBER(SEARCH("RH*-WHngahp",[1]OUT_FinalEnergyCons!$A$4:$A$10000))*1,[1]OUT_FinalEnergyCons!I$4:I$10000)</f>
        <v>0.29347409365291105</v>
      </c>
      <c r="L1851" s="1" cm="1">
        <f t="array" ref="L1851">SUMPRODUCT(([1]OUT_FinalEnergyCons!$B$4:$B$10000="var_cap")*1,ISNUMBER(SEARCH("RH*-WHngahp",[1]OUT_FinalEnergyCons!$A$4:$A$10000))*1,[1]OUT_FinalEnergyCons!J$4:J$10000)</f>
        <v>0.29339229211727369</v>
      </c>
      <c r="M1851" s="1" cm="1">
        <f t="array" ref="M1851">SUMPRODUCT(([1]OUT_FinalEnergyCons!$B$4:$B$10000="var_cap")*1,ISNUMBER(SEARCH("RH*-WHngahp",[1]OUT_FinalEnergyCons!$A$4:$A$10000))*1,[1]OUT_FinalEnergyCons!K$4:K$10000)</f>
        <v>0.14636148298591661</v>
      </c>
      <c r="N1851" s="1" cm="1">
        <f t="array" ref="N1851">SUMPRODUCT(([1]OUT_FinalEnergyCons!$B$4:$B$10000="var_cap")*1,ISNUMBER(SEARCH("RH*-WHngahp",[1]OUT_FinalEnergyCons!$A$4:$A$10000))*1,[1]OUT_FinalEnergyCons!L$4:L$10000)</f>
        <v>6.2458711734552391E-2</v>
      </c>
      <c r="O1851" s="1" cm="1">
        <f t="array" ref="O1851">SUMPRODUCT(([1]OUT_FinalEnergyCons!$B$4:$B$10000="var_cap")*1,ISNUMBER(SEARCH("RH*-WHngahp",[1]OUT_FinalEnergyCons!$A$4:$A$10000))*1,[1]OUT_FinalEnergyCons!M$4:M$10000)</f>
        <v>5.6216830962919087E-2</v>
      </c>
      <c r="P1851" s="1" cm="1">
        <f t="array" ref="P1851">SUMPRODUCT(([1]OUT_FinalEnergyCons!$B$4:$B$10000="var_cap")*1,ISNUMBER(SEARCH("RH*-WHngahp",[1]OUT_FinalEnergyCons!$A$4:$A$10000))*1,[1]OUT_FinalEnergyCons!N$4:N$10000)</f>
        <v>5.6212492694979299E-2</v>
      </c>
      <c r="Q1851" s="1" cm="1">
        <f t="array" ref="Q1851">SUMPRODUCT(([1]OUT_FinalEnergyCons!$B$4:$B$10000="var_cap")*1,ISNUMBER(SEARCH("RH*-WHngahp",[1]OUT_FinalEnergyCons!$A$4:$A$10000))*1,[1]OUT_FinalEnergyCons!O$4:O$10000)</f>
        <v>5.6226217556100612E-2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4.0435388975113382E-2</v>
      </c>
      <c r="H1854" s="1">
        <f t="shared" ref="H1854" si="2080">H1855</f>
        <v>4.0426172618024593E-2</v>
      </c>
      <c r="I1854" s="1">
        <f t="shared" ref="I1854" si="2081">I1855</f>
        <v>4.0417584194492734E-2</v>
      </c>
      <c r="J1854" s="1">
        <f t="shared" ref="J1854" si="2082">J1855</f>
        <v>1.7904999889659049E-2</v>
      </c>
      <c r="K1854" s="1">
        <f t="shared" ref="K1854:O1854" si="2083">K1855</f>
        <v>1.3210553681423143E-2</v>
      </c>
      <c r="L1854" s="1">
        <f t="shared" si="2083"/>
        <v>1.3208364015085093E-2</v>
      </c>
      <c r="M1854" s="1">
        <f t="shared" si="2083"/>
        <v>1.2234890649996938E-2</v>
      </c>
      <c r="N1854" s="1">
        <f t="shared" si="2083"/>
        <v>9.8711861927406833E-3</v>
      </c>
      <c r="O1854" s="1">
        <f t="shared" si="2083"/>
        <v>8.786837145130311E-3</v>
      </c>
      <c r="P1854" s="1">
        <f>P1855</f>
        <v>8.380116087038798E-3</v>
      </c>
      <c r="Q1854" s="1">
        <f>Q1855</f>
        <v>6.6044635450786884E-3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4.0435388975113382E-2</v>
      </c>
      <c r="H1855" s="1" cm="1">
        <f t="array" ref="H1855">SUMPRODUCT(([1]OUT_FinalEnergyCons!$B$4:$B$10000="var_cap")*1, (ISNUMBER(SEARCH("RH*-WHWODBR",[1]OUT_FinalEnergyCons!$A$4:$A$10000)))*1,[1]OUT_FinalEnergyCons!F$4:F$10000)</f>
        <v>4.0426172618024593E-2</v>
      </c>
      <c r="I1855" s="1" cm="1">
        <f t="array" ref="I1855">SUMPRODUCT(([1]OUT_FinalEnergyCons!$B$4:$B$10000="var_cap")*1, (ISNUMBER(SEARCH("RH*-WHWODBR",[1]OUT_FinalEnergyCons!$A$4:$A$10000)))*1,[1]OUT_FinalEnergyCons!G$4:G$10000)</f>
        <v>4.0417584194492734E-2</v>
      </c>
      <c r="J1855" s="1" cm="1">
        <f t="array" ref="J1855">SUMPRODUCT(([1]OUT_FinalEnergyCons!$B$4:$B$10000="var_cap")*1, (ISNUMBER(SEARCH("RH*-WHWODBR",[1]OUT_FinalEnergyCons!$A$4:$A$10000)))*1,[1]OUT_FinalEnergyCons!H$4:H$10000)</f>
        <v>1.7904999889659049E-2</v>
      </c>
      <c r="K1855" s="1" cm="1">
        <f t="array" ref="K1855">SUMPRODUCT(([1]OUT_FinalEnergyCons!$B$4:$B$10000="var_cap")*1, (ISNUMBER(SEARCH("RH*-WHWODBR",[1]OUT_FinalEnergyCons!$A$4:$A$10000)))*1,[1]OUT_FinalEnergyCons!I$4:I$10000)</f>
        <v>1.3210553681423143E-2</v>
      </c>
      <c r="L1855" s="1" cm="1">
        <f t="array" ref="L1855">SUMPRODUCT(([1]OUT_FinalEnergyCons!$B$4:$B$10000="var_cap")*1, (ISNUMBER(SEARCH("RH*-WHWODBR",[1]OUT_FinalEnergyCons!$A$4:$A$10000)))*1,[1]OUT_FinalEnergyCons!J$4:J$10000)</f>
        <v>1.3208364015085093E-2</v>
      </c>
      <c r="M1855" s="1" cm="1">
        <f t="array" ref="M1855">SUMPRODUCT(([1]OUT_FinalEnergyCons!$B$4:$B$10000="var_cap")*1, (ISNUMBER(SEARCH("RH*-WHWODBR",[1]OUT_FinalEnergyCons!$A$4:$A$10000)))*1,[1]OUT_FinalEnergyCons!K$4:K$10000)</f>
        <v>1.2234890649996938E-2</v>
      </c>
      <c r="N1855" s="1" cm="1">
        <f t="array" ref="N1855">SUMPRODUCT(([1]OUT_FinalEnergyCons!$B$4:$B$10000="var_cap")*1, (ISNUMBER(SEARCH("RH*-WHWODBR",[1]OUT_FinalEnergyCons!$A$4:$A$10000)))*1,[1]OUT_FinalEnergyCons!L$4:L$10000)</f>
        <v>9.8711861927406833E-3</v>
      </c>
      <c r="O1855" s="1" cm="1">
        <f t="array" ref="O1855">SUMPRODUCT(([1]OUT_FinalEnergyCons!$B$4:$B$10000="var_cap")*1, (ISNUMBER(SEARCH("RH*-WHWODBR",[1]OUT_FinalEnergyCons!$A$4:$A$10000)))*1,[1]OUT_FinalEnergyCons!M$4:M$10000)</f>
        <v>8.786837145130311E-3</v>
      </c>
      <c r="P1855" s="1" cm="1">
        <f t="array" ref="P1855">SUMPRODUCT(([1]OUT_FinalEnergyCons!$B$4:$B$10000="var_cap")*1, (ISNUMBER(SEARCH("RH*-WHWODBR",[1]OUT_FinalEnergyCons!$A$4:$A$10000)))*1,[1]OUT_FinalEnergyCons!N$4:N$10000)</f>
        <v>8.380116087038798E-3</v>
      </c>
      <c r="Q1855" s="1" cm="1">
        <f t="array" ref="Q1855">SUMPRODUCT(([1]OUT_FinalEnergyCons!$B$4:$B$10000="var_cap")*1, (ISNUMBER(SEARCH("RH*-WHWODBR",[1]OUT_FinalEnergyCons!$A$4:$A$10000)))*1,[1]OUT_FinalEnergyCons!O$4:O$10000)</f>
        <v>6.6044635450786884E-3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1.3192079878825218E-2</v>
      </c>
      <c r="H1856" s="1">
        <f t="shared" ref="H1856" si="2087">H1857</f>
        <v>1.3190456276245289E-2</v>
      </c>
      <c r="I1856" s="1">
        <f t="shared" ref="I1856" si="2088">I1857</f>
        <v>1.3189716328746805E-2</v>
      </c>
      <c r="J1856" s="1">
        <f t="shared" ref="J1856" si="2089">J1857</f>
        <v>9.5130662559249797E-3</v>
      </c>
      <c r="K1856" s="1">
        <f t="shared" ref="K1856:O1856" si="2090">K1857</f>
        <v>9.7767904637502262E-3</v>
      </c>
      <c r="L1856" s="1">
        <f t="shared" si="2090"/>
        <v>9.9285060719963587E-3</v>
      </c>
      <c r="M1856" s="1">
        <f t="shared" si="2090"/>
        <v>1.020869725561609E-2</v>
      </c>
      <c r="N1856" s="1">
        <f t="shared" si="2090"/>
        <v>1.0346779393666031E-2</v>
      </c>
      <c r="O1856" s="1">
        <f t="shared" si="2090"/>
        <v>1.0520942764942979E-2</v>
      </c>
      <c r="P1856" s="1">
        <f>P1857</f>
        <v>1.0518164254459917E-2</v>
      </c>
      <c r="Q1856" s="1">
        <f>Q1857</f>
        <v>1.1096273775329048E-2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1.3192079878825218E-2</v>
      </c>
      <c r="H1857" s="1" cm="1">
        <f t="array" ref="H1857">SUMPRODUCT(([1]OUT_FinalEnergyCons!$B$4:$B$10000="var_cap")*1, (ISNUMBER(SEARCH("RH*-WHPLTBR",[1]OUT_FinalEnergyCons!$A$4:$A$10000)))*1,[1]OUT_FinalEnergyCons!F$4:F$10000)</f>
        <v>1.3190456276245289E-2</v>
      </c>
      <c r="I1857" s="1" cm="1">
        <f t="array" ref="I1857">SUMPRODUCT(([1]OUT_FinalEnergyCons!$B$4:$B$10000="var_cap")*1, (ISNUMBER(SEARCH("RH*-WHPLTBR",[1]OUT_FinalEnergyCons!$A$4:$A$10000)))*1,[1]OUT_FinalEnergyCons!G$4:G$10000)</f>
        <v>1.3189716328746805E-2</v>
      </c>
      <c r="J1857" s="1" cm="1">
        <f t="array" ref="J1857">SUMPRODUCT(([1]OUT_FinalEnergyCons!$B$4:$B$10000="var_cap")*1, (ISNUMBER(SEARCH("RH*-WHPLTBR",[1]OUT_FinalEnergyCons!$A$4:$A$10000)))*1,[1]OUT_FinalEnergyCons!H$4:H$10000)</f>
        <v>9.5130662559249797E-3</v>
      </c>
      <c r="K1857" s="1" cm="1">
        <f t="array" ref="K1857">SUMPRODUCT(([1]OUT_FinalEnergyCons!$B$4:$B$10000="var_cap")*1, (ISNUMBER(SEARCH("RH*-WHPLTBR",[1]OUT_FinalEnergyCons!$A$4:$A$10000)))*1,[1]OUT_FinalEnergyCons!I$4:I$10000)</f>
        <v>9.7767904637502262E-3</v>
      </c>
      <c r="L1857" s="1" cm="1">
        <f t="array" ref="L1857">SUMPRODUCT(([1]OUT_FinalEnergyCons!$B$4:$B$10000="var_cap")*1, (ISNUMBER(SEARCH("RH*-WHPLTBR",[1]OUT_FinalEnergyCons!$A$4:$A$10000)))*1,[1]OUT_FinalEnergyCons!J$4:J$10000)</f>
        <v>9.9285060719963587E-3</v>
      </c>
      <c r="M1857" s="1" cm="1">
        <f t="array" ref="M1857">SUMPRODUCT(([1]OUT_FinalEnergyCons!$B$4:$B$10000="var_cap")*1, (ISNUMBER(SEARCH("RH*-WHPLTBR",[1]OUT_FinalEnergyCons!$A$4:$A$10000)))*1,[1]OUT_FinalEnergyCons!K$4:K$10000)</f>
        <v>1.020869725561609E-2</v>
      </c>
      <c r="N1857" s="1" cm="1">
        <f t="array" ref="N1857">SUMPRODUCT(([1]OUT_FinalEnergyCons!$B$4:$B$10000="var_cap")*1, (ISNUMBER(SEARCH("RH*-WHPLTBR",[1]OUT_FinalEnergyCons!$A$4:$A$10000)))*1,[1]OUT_FinalEnergyCons!L$4:L$10000)</f>
        <v>1.0346779393666031E-2</v>
      </c>
      <c r="O1857" s="1" cm="1">
        <f t="array" ref="O1857">SUMPRODUCT(([1]OUT_FinalEnergyCons!$B$4:$B$10000="var_cap")*1, (ISNUMBER(SEARCH("RH*-WHPLTBR",[1]OUT_FinalEnergyCons!$A$4:$A$10000)))*1,[1]OUT_FinalEnergyCons!M$4:M$10000)</f>
        <v>1.0520942764942979E-2</v>
      </c>
      <c r="P1857" s="1" cm="1">
        <f t="array" ref="P1857">SUMPRODUCT(([1]OUT_FinalEnergyCons!$B$4:$B$10000="var_cap")*1, (ISNUMBER(SEARCH("RH*-WHPLTBR",[1]OUT_FinalEnergyCons!$A$4:$A$10000)))*1,[1]OUT_FinalEnergyCons!N$4:N$10000)</f>
        <v>1.0518164254459917E-2</v>
      </c>
      <c r="Q1857" s="1" cm="1">
        <f t="array" ref="Q1857">SUMPRODUCT(([1]OUT_FinalEnergyCons!$B$4:$B$10000="var_cap")*1, (ISNUMBER(SEARCH("RH*-WHPLTBR",[1]OUT_FinalEnergyCons!$A$4:$A$10000)))*1,[1]OUT_FinalEnergyCons!O$4:O$10000)</f>
        <v>1.1096273775329048E-2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0.33256061626886319</v>
      </c>
      <c r="H1858" s="1">
        <f t="shared" ref="H1858" si="2094">H1859</f>
        <v>0.33256097920322858</v>
      </c>
      <c r="I1858" s="1">
        <f t="shared" ref="I1858" si="2095">I1859</f>
        <v>0.33256402743511848</v>
      </c>
      <c r="J1858" s="1">
        <f t="shared" ref="J1858" si="2096">J1859</f>
        <v>0.19859735784210242</v>
      </c>
      <c r="K1858" s="1">
        <f t="shared" ref="K1858:O1858" si="2097">K1859</f>
        <v>0.15057208513619399</v>
      </c>
      <c r="L1858" s="1">
        <f t="shared" si="2097"/>
        <v>0.15080844353940001</v>
      </c>
      <c r="M1858" s="1">
        <f t="shared" si="2097"/>
        <v>0.46264464349405399</v>
      </c>
      <c r="N1858" s="1">
        <f t="shared" si="2097"/>
        <v>0.45156585648567299</v>
      </c>
      <c r="O1858" s="1">
        <f t="shared" si="2097"/>
        <v>0.44244414695666101</v>
      </c>
      <c r="P1858" s="1">
        <f>P1859</f>
        <v>0.44518051185324697</v>
      </c>
      <c r="Q1858" s="1">
        <f>Q1859</f>
        <v>0.34714326659849298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0.33256061626886319</v>
      </c>
      <c r="H1859" s="1" cm="1">
        <f t="array" ref="H1859">SUMPRODUCT(([1]OUT_FinalEnergyCons!$B$4:$B$10000="var_cap")*1, (ISNUMBER(SEARCH("RH*-WHSOLBR",[1]OUT_FinalEnergyCons!$A$4:$A$10000)))*1,[1]OUT_FinalEnergyCons!F$4:F$10000)</f>
        <v>0.33256097920322858</v>
      </c>
      <c r="I1859" s="1" cm="1">
        <f t="array" ref="I1859">SUMPRODUCT(([1]OUT_FinalEnergyCons!$B$4:$B$10000="var_cap")*1, (ISNUMBER(SEARCH("RH*-WHSOLBR",[1]OUT_FinalEnergyCons!$A$4:$A$10000)))*1,[1]OUT_FinalEnergyCons!G$4:G$10000)</f>
        <v>0.33256402743511848</v>
      </c>
      <c r="J1859" s="1" cm="1">
        <f t="array" ref="J1859">SUMPRODUCT(([1]OUT_FinalEnergyCons!$B$4:$B$10000="var_cap")*1, (ISNUMBER(SEARCH("RH*-WHSOLBR",[1]OUT_FinalEnergyCons!$A$4:$A$10000)))*1,[1]OUT_FinalEnergyCons!H$4:H$10000)</f>
        <v>0.19859735784210242</v>
      </c>
      <c r="K1859" s="1" cm="1">
        <f t="array" ref="K1859">SUMPRODUCT(([1]OUT_FinalEnergyCons!$B$4:$B$10000="var_cap")*1, (ISNUMBER(SEARCH("RH*-WHSOLBR",[1]OUT_FinalEnergyCons!$A$4:$A$10000)))*1,[1]OUT_FinalEnergyCons!I$4:I$10000)</f>
        <v>0.15057208513619399</v>
      </c>
      <c r="L1859" s="1" cm="1">
        <f t="array" ref="L1859">SUMPRODUCT(([1]OUT_FinalEnergyCons!$B$4:$B$10000="var_cap")*1, (ISNUMBER(SEARCH("RH*-WHSOLBR",[1]OUT_FinalEnergyCons!$A$4:$A$10000)))*1,[1]OUT_FinalEnergyCons!J$4:J$10000)</f>
        <v>0.15080844353940001</v>
      </c>
      <c r="M1859" s="1" cm="1">
        <f t="array" ref="M1859">SUMPRODUCT(([1]OUT_FinalEnergyCons!$B$4:$B$10000="var_cap")*1, (ISNUMBER(SEARCH("RH*-WHSOLBR",[1]OUT_FinalEnergyCons!$A$4:$A$10000)))*1,[1]OUT_FinalEnergyCons!K$4:K$10000)</f>
        <v>0.46264464349405399</v>
      </c>
      <c r="N1859" s="1" cm="1">
        <f t="array" ref="N1859">SUMPRODUCT(([1]OUT_FinalEnergyCons!$B$4:$B$10000="var_cap")*1, (ISNUMBER(SEARCH("RH*-WHSOLBR",[1]OUT_FinalEnergyCons!$A$4:$A$10000)))*1,[1]OUT_FinalEnergyCons!L$4:L$10000)</f>
        <v>0.45156585648567299</v>
      </c>
      <c r="O1859" s="1" cm="1">
        <f t="array" ref="O1859">SUMPRODUCT(([1]OUT_FinalEnergyCons!$B$4:$B$10000="var_cap")*1, (ISNUMBER(SEARCH("RH*-WHSOLBR",[1]OUT_FinalEnergyCons!$A$4:$A$10000)))*1,[1]OUT_FinalEnergyCons!M$4:M$10000)</f>
        <v>0.44244414695666101</v>
      </c>
      <c r="P1859" s="1" cm="1">
        <f t="array" ref="P1859">SUMPRODUCT(([1]OUT_FinalEnergyCons!$B$4:$B$10000="var_cap")*1, (ISNUMBER(SEARCH("RH*-WHSOLBR",[1]OUT_FinalEnergyCons!$A$4:$A$10000)))*1,[1]OUT_FinalEnergyCons!N$4:N$10000)</f>
        <v>0.44518051185324697</v>
      </c>
      <c r="Q1859" s="1" cm="1">
        <f t="array" ref="Q1859">SUMPRODUCT(([1]OUT_FinalEnergyCons!$B$4:$B$10000="var_cap")*1, (ISNUMBER(SEARCH("RH*-WHSOLBR",[1]OUT_FinalEnergyCons!$A$4:$A$10000)))*1,[1]OUT_FinalEnergyCons!O$4:O$10000)</f>
        <v>0.34714326659849298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3.600236258363902</v>
      </c>
      <c r="G1862" s="17">
        <f t="shared" ref="G1862:K1862" si="2106">SUM(G1863,G1866,G1869,G1873,G1875,G1877,G1879,G1881,G1883)</f>
        <v>3.6693989159821925</v>
      </c>
      <c r="H1862" s="17">
        <f t="shared" si="2106"/>
        <v>3.5583945872029679</v>
      </c>
      <c r="I1862" s="17">
        <f t="shared" si="2106"/>
        <v>3.7646064395850769</v>
      </c>
      <c r="J1862" s="17">
        <f t="shared" si="2106"/>
        <v>3.9375561826884846</v>
      </c>
      <c r="K1862" s="17">
        <f t="shared" si="2106"/>
        <v>3.6742386052238061</v>
      </c>
      <c r="L1862" s="17">
        <f t="shared" ref="L1862:O1862" si="2107">SUM(L1863,L1866,L1869,L1873,L1875,L1877,L1879,L1881,L1883)</f>
        <v>3.4026435329962079</v>
      </c>
      <c r="M1862" s="17">
        <f t="shared" si="2107"/>
        <v>3.4130283271636648</v>
      </c>
      <c r="N1862" s="17">
        <f t="shared" si="2107"/>
        <v>3.4452857905635224</v>
      </c>
      <c r="O1862" s="17">
        <f t="shared" si="2107"/>
        <v>3.5451175193084294</v>
      </c>
      <c r="P1862" s="17">
        <f>SUM(P1863,P1866,P1869,P1873,P1875,P1877,P1879,P1881,P1883)</f>
        <v>3.4506518900244236</v>
      </c>
      <c r="Q1862" s="17">
        <f>SUM(Q1863,Q1866,Q1869,Q1873,Q1875,Q1877,Q1879,Q1881,Q1883)</f>
        <v>3.4144286621750672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0.79630258749226301</v>
      </c>
      <c r="H1863" s="18">
        <f t="shared" si="2108"/>
        <v>0.91589184644467858</v>
      </c>
      <c r="I1863" s="18">
        <f t="shared" si="2108"/>
        <v>1.183871529462869</v>
      </c>
      <c r="J1863" s="18">
        <f t="shared" si="2108"/>
        <v>1.5998178593860537</v>
      </c>
      <c r="K1863" s="18">
        <f t="shared" si="2108"/>
        <v>1.6329062448587512</v>
      </c>
      <c r="L1863" s="18">
        <f t="shared" ref="L1863:O1863" si="2109">SUM(L1864:L1865)</f>
        <v>1.6687405534225164</v>
      </c>
      <c r="M1863" s="18">
        <f t="shared" si="2109"/>
        <v>1.7967398775908874</v>
      </c>
      <c r="N1863" s="18">
        <f t="shared" si="2109"/>
        <v>1.8435345429673502</v>
      </c>
      <c r="O1863" s="18">
        <f t="shared" si="2109"/>
        <v>1.8829595874181781</v>
      </c>
      <c r="P1863" s="18">
        <f>SUM(P1864:P1865)</f>
        <v>1.8823571933714178</v>
      </c>
      <c r="Q1863" s="18">
        <f>SUM(Q1864:Q1865)</f>
        <v>1.8538457458751276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0.7200520458280707</v>
      </c>
      <c r="H1864" s="1" cm="1">
        <f t="array" ref="H1864">SUMPRODUCT(([1]OUT_FinalEnergyCons!$B$4:$B$10000="Var_cap")*1,  (ISNUMBER(SEARCH("ITOT-SWHELCBR",[1]OUT_FinalEnergyCons!$A$4:$A$10000)))*1,[1]OUT_FinalEnergyCons!F$4:F$10000)</f>
        <v>0.72020732770794793</v>
      </c>
      <c r="I1864" s="1" cm="1">
        <f t="array" ref="I1864">SUMPRODUCT(([1]OUT_FinalEnergyCons!$B$4:$B$10000="Var_cap")*1,  (ISNUMBER(SEARCH("ITOT-SWHELCBR",[1]OUT_FinalEnergyCons!$A$4:$A$10000)))*1,[1]OUT_FinalEnergyCons!G$4:G$10000)</f>
        <v>0.85911894027972269</v>
      </c>
      <c r="J1864" s="1" cm="1">
        <f t="array" ref="J1864">SUMPRODUCT(([1]OUT_FinalEnergyCons!$B$4:$B$10000="Var_cap")*1,  (ISNUMBER(SEARCH("ITOT-SWHELCBR",[1]OUT_FinalEnergyCons!$A$4:$A$10000)))*1,[1]OUT_FinalEnergyCons!H$4:H$10000)</f>
        <v>1.1517395086455331</v>
      </c>
      <c r="K1864" s="1" cm="1">
        <f t="array" ref="K1864">SUMPRODUCT(([1]OUT_FinalEnergyCons!$B$4:$B$10000="Var_cap")*1,  (ISNUMBER(SEARCH("ITOT-SWHELCBR",[1]OUT_FinalEnergyCons!$A$4:$A$10000)))*1,[1]OUT_FinalEnergyCons!I$4:I$10000)</f>
        <v>1.1401032750708717</v>
      </c>
      <c r="L1864" s="1" cm="1">
        <f t="array" ref="L1864">SUMPRODUCT(([1]OUT_FinalEnergyCons!$B$4:$B$10000="Var_cap")*1,  (ISNUMBER(SEARCH("ITOT-SWHELCBR",[1]OUT_FinalEnergyCons!$A$4:$A$10000)))*1,[1]OUT_FinalEnergyCons!J$4:J$10000)</f>
        <v>1.088605933201412</v>
      </c>
      <c r="M1864" s="1" cm="1">
        <f t="array" ref="M1864">SUMPRODUCT(([1]OUT_FinalEnergyCons!$B$4:$B$10000="Var_cap")*1,  (ISNUMBER(SEARCH("ITOT-SWHELCBR",[1]OUT_FinalEnergyCons!$A$4:$A$10000)))*1,[1]OUT_FinalEnergyCons!K$4:K$10000)</f>
        <v>1.0782271540881669</v>
      </c>
      <c r="N1864" s="1" cm="1">
        <f t="array" ref="N1864">SUMPRODUCT(([1]OUT_FinalEnergyCons!$B$4:$B$10000="Var_cap")*1,  (ISNUMBER(SEARCH("ITOT-SWHELCBR",[1]OUT_FinalEnergyCons!$A$4:$A$10000)))*1,[1]OUT_FinalEnergyCons!L$4:L$10000)</f>
        <v>1.1201983344903141</v>
      </c>
      <c r="O1864" s="1" cm="1">
        <f t="array" ref="O1864">SUMPRODUCT(([1]OUT_FinalEnergyCons!$B$4:$B$10000="Var_cap")*1,  (ISNUMBER(SEARCH("ITOT-SWHELCBR",[1]OUT_FinalEnergyCons!$A$4:$A$10000)))*1,[1]OUT_FinalEnergyCons!M$4:M$10000)</f>
        <v>1.1587106366501196</v>
      </c>
      <c r="P1864" s="1" cm="1">
        <f t="array" ref="P1864">SUMPRODUCT(([1]OUT_FinalEnergyCons!$B$4:$B$10000="Var_cap")*1,  (ISNUMBER(SEARCH("ITOT-SWHELCBR",[1]OUT_FinalEnergyCons!$A$4:$A$10000)))*1,[1]OUT_FinalEnergyCons!N$4:N$10000)</f>
        <v>1.1597845286219521</v>
      </c>
      <c r="Q1864" s="1" cm="1">
        <f t="array" ref="Q1864">SUMPRODUCT(([1]OUT_FinalEnergyCons!$B$4:$B$10000="Var_cap")*1,  (ISNUMBER(SEARCH("ITOT-SWHELCBR",[1]OUT_FinalEnergyCons!$A$4:$A$10000)))*1,[1]OUT_FinalEnergyCons!O$4:O$10000)</f>
        <v>1.1297496545678287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7.6250541664192331E-2</v>
      </c>
      <c r="H1865" s="1" cm="1">
        <f t="array" ref="H1865">SUMPRODUCT(([1]OUT_FinalEnergyCons!$B$4:$B$10000="Var_cap")*1,  (ISNUMBER(SEARCH("ITOT-SWHELCHP",[1]OUT_FinalEnergyCons!$A$4:$A$10000)))*1,[1]OUT_FinalEnergyCons!F$4:F$10000)</f>
        <v>0.19568451873673062</v>
      </c>
      <c r="I1865" s="1" cm="1">
        <f t="array" ref="I1865">SUMPRODUCT(([1]OUT_FinalEnergyCons!$B$4:$B$10000="Var_cap")*1,  (ISNUMBER(SEARCH("ITOT-SWHELCHP",[1]OUT_FinalEnergyCons!$A$4:$A$10000)))*1,[1]OUT_FinalEnergyCons!G$4:G$10000)</f>
        <v>0.32475258918314637</v>
      </c>
      <c r="J1865" s="1" cm="1">
        <f t="array" ref="J1865">SUMPRODUCT(([1]OUT_FinalEnergyCons!$B$4:$B$10000="Var_cap")*1,  (ISNUMBER(SEARCH("ITOT-SWHELCHP",[1]OUT_FinalEnergyCons!$A$4:$A$10000)))*1,[1]OUT_FinalEnergyCons!H$4:H$10000)</f>
        <v>0.44807835074052049</v>
      </c>
      <c r="K1865" s="1" cm="1">
        <f t="array" ref="K1865">SUMPRODUCT(([1]OUT_FinalEnergyCons!$B$4:$B$10000="Var_cap")*1,  (ISNUMBER(SEARCH("ITOT-SWHELCHP",[1]OUT_FinalEnergyCons!$A$4:$A$10000)))*1,[1]OUT_FinalEnergyCons!I$4:I$10000)</f>
        <v>0.49280296978787941</v>
      </c>
      <c r="L1865" s="1" cm="1">
        <f t="array" ref="L1865">SUMPRODUCT(([1]OUT_FinalEnergyCons!$B$4:$B$10000="Var_cap")*1,  (ISNUMBER(SEARCH("ITOT-SWHELCHP",[1]OUT_FinalEnergyCons!$A$4:$A$10000)))*1,[1]OUT_FinalEnergyCons!J$4:J$10000)</f>
        <v>0.58013462022110429</v>
      </c>
      <c r="M1865" s="1" cm="1">
        <f t="array" ref="M1865">SUMPRODUCT(([1]OUT_FinalEnergyCons!$B$4:$B$10000="Var_cap")*1,  (ISNUMBER(SEARCH("ITOT-SWHELCHP",[1]OUT_FinalEnergyCons!$A$4:$A$10000)))*1,[1]OUT_FinalEnergyCons!K$4:K$10000)</f>
        <v>0.71851272350272044</v>
      </c>
      <c r="N1865" s="1" cm="1">
        <f t="array" ref="N1865">SUMPRODUCT(([1]OUT_FinalEnergyCons!$B$4:$B$10000="Var_cap")*1,  (ISNUMBER(SEARCH("ITOT-SWHELCHP",[1]OUT_FinalEnergyCons!$A$4:$A$10000)))*1,[1]OUT_FinalEnergyCons!L$4:L$10000)</f>
        <v>0.72333620847703595</v>
      </c>
      <c r="O1865" s="1" cm="1">
        <f t="array" ref="O1865">SUMPRODUCT(([1]OUT_FinalEnergyCons!$B$4:$B$10000="Var_cap")*1,  (ISNUMBER(SEARCH("ITOT-SWHELCHP",[1]OUT_FinalEnergyCons!$A$4:$A$10000)))*1,[1]OUT_FinalEnergyCons!M$4:M$10000)</f>
        <v>0.72424895076805851</v>
      </c>
      <c r="P1865" s="1" cm="1">
        <f t="array" ref="P1865">SUMPRODUCT(([1]OUT_FinalEnergyCons!$B$4:$B$10000="Var_cap")*1,  (ISNUMBER(SEARCH("ITOT-SWHELCHP",[1]OUT_FinalEnergyCons!$A$4:$A$10000)))*1,[1]OUT_FinalEnergyCons!N$4:N$10000)</f>
        <v>0.72257266474946558</v>
      </c>
      <c r="Q1865" s="1" cm="1">
        <f t="array" ref="Q1865">SUMPRODUCT(([1]OUT_FinalEnergyCons!$B$4:$B$10000="Var_cap")*1,  (ISNUMBER(SEARCH("ITOT-SWHELCHP",[1]OUT_FinalEnergyCons!$A$4:$A$10000)))*1,[1]OUT_FinalEnergyCons!O$4:O$10000)</f>
        <v>0.72409609130729891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0.47715695241453238</v>
      </c>
      <c r="G1866" s="18">
        <f t="shared" ref="G1866:K1866" si="2111">SUM(G1867:G1868)</f>
        <v>0.47742272798996371</v>
      </c>
      <c r="H1866" s="18">
        <f t="shared" si="2111"/>
        <v>0.37684069903355533</v>
      </c>
      <c r="I1866" s="18">
        <f t="shared" si="2111"/>
        <v>0.37668967210928306</v>
      </c>
      <c r="J1866" s="18">
        <f t="shared" si="2111"/>
        <v>0.2301493747128868</v>
      </c>
      <c r="K1866" s="18">
        <f t="shared" si="2111"/>
        <v>0.17033503910600933</v>
      </c>
      <c r="L1866" s="18">
        <f t="shared" ref="L1866:O1866" si="2112">SUM(L1867:L1868)</f>
        <v>0.11534989487776065</v>
      </c>
      <c r="M1866" s="18">
        <f t="shared" si="2112"/>
        <v>7.8377988622731043E-2</v>
      </c>
      <c r="N1866" s="18">
        <f t="shared" si="2112"/>
        <v>8.9088168959596772E-2</v>
      </c>
      <c r="O1866" s="18">
        <f t="shared" si="2112"/>
        <v>8.3432979078002123E-2</v>
      </c>
      <c r="P1866" s="18">
        <f>SUM(P1867:P1868)</f>
        <v>4.6977999897571718E-2</v>
      </c>
      <c r="Q1866" s="18">
        <f>SUM(Q1867:Q1868)</f>
        <v>4.5363019412627922E-2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0.37672733511348278</v>
      </c>
      <c r="H1867" s="1" cm="1">
        <f t="array" ref="H1867">SUMPRODUCT(([1]OUT_FinalEnergyCons!$B$4:$B$10000="Var_cap")*1,  (ISNUMBER(SEARCH("ITOT-SWHLFOBR",[1]OUT_FinalEnergyCons!$A$4:$A$10000)))*1,[1]OUT_FinalEnergyCons!F$4:F$10000)</f>
        <v>0.37672346020023501</v>
      </c>
      <c r="I1867" s="1" cm="1">
        <f t="array" ref="I1867">SUMPRODUCT(([1]OUT_FinalEnergyCons!$B$4:$B$10000="Var_cap")*1,  (ISNUMBER(SEARCH("ITOT-SWHLFOBR",[1]OUT_FinalEnergyCons!$A$4:$A$10000)))*1,[1]OUT_FinalEnergyCons!G$4:G$10000)</f>
        <v>0.3766714222159297</v>
      </c>
      <c r="J1867" s="1" cm="1">
        <f t="array" ref="J1867">SUMPRODUCT(([1]OUT_FinalEnergyCons!$B$4:$B$10000="Var_cap")*1,  (ISNUMBER(SEARCH("ITOT-SWHLFOBR",[1]OUT_FinalEnergyCons!$A$4:$A$10000)))*1,[1]OUT_FinalEnergyCons!H$4:H$10000)</f>
        <v>0.2301361421400252</v>
      </c>
      <c r="K1867" s="1" cm="1">
        <f t="array" ref="K1867">SUMPRODUCT(([1]OUT_FinalEnergyCons!$B$4:$B$10000="Var_cap")*1,  (ISNUMBER(SEARCH("ITOT-SWHLFOBR",[1]OUT_FinalEnergyCons!$A$4:$A$10000)))*1,[1]OUT_FinalEnergyCons!I$4:I$10000)</f>
        <v>0.17027772519992809</v>
      </c>
      <c r="L1867" s="1" cm="1">
        <f t="array" ref="L1867">SUMPRODUCT(([1]OUT_FinalEnergyCons!$B$4:$B$10000="Var_cap")*1,  (ISNUMBER(SEARCH("ITOT-SWHLFOBR",[1]OUT_FinalEnergyCons!$A$4:$A$10000)))*1,[1]OUT_FinalEnergyCons!J$4:J$10000)</f>
        <v>0.11530396583673011</v>
      </c>
      <c r="M1867" s="1" cm="1">
        <f t="array" ref="M1867">SUMPRODUCT(([1]OUT_FinalEnergyCons!$B$4:$B$10000="Var_cap")*1,  (ISNUMBER(SEARCH("ITOT-SWHLFOBR",[1]OUT_FinalEnergyCons!$A$4:$A$10000)))*1,[1]OUT_FinalEnergyCons!K$4:K$10000)</f>
        <v>7.8377988622731043E-2</v>
      </c>
      <c r="N1867" s="1" cm="1">
        <f t="array" ref="N1867">SUMPRODUCT(([1]OUT_FinalEnergyCons!$B$4:$B$10000="Var_cap")*1,  (ISNUMBER(SEARCH("ITOT-SWHLFOBR",[1]OUT_FinalEnergyCons!$A$4:$A$10000)))*1,[1]OUT_FinalEnergyCons!L$4:L$10000)</f>
        <v>8.9088168959596772E-2</v>
      </c>
      <c r="O1867" s="1" cm="1">
        <f t="array" ref="O1867">SUMPRODUCT(([1]OUT_FinalEnergyCons!$B$4:$B$10000="Var_cap")*1,  (ISNUMBER(SEARCH("ITOT-SWHLFOBR",[1]OUT_FinalEnergyCons!$A$4:$A$10000)))*1,[1]OUT_FinalEnergyCons!M$4:M$10000)</f>
        <v>8.3432979078002123E-2</v>
      </c>
      <c r="P1867" s="1" cm="1">
        <f t="array" ref="P1867">SUMPRODUCT(([1]OUT_FinalEnergyCons!$B$4:$B$10000="Var_cap")*1,  (ISNUMBER(SEARCH("ITOT-SWHLFOBR",[1]OUT_FinalEnergyCons!$A$4:$A$10000)))*1,[1]OUT_FinalEnergyCons!N$4:N$10000)</f>
        <v>4.6977999897571718E-2</v>
      </c>
      <c r="Q1867" s="1" cm="1">
        <f t="array" ref="Q1867">SUMPRODUCT(([1]OUT_FinalEnergyCons!$B$4:$B$10000="Var_cap")*1,  (ISNUMBER(SEARCH("ITOT-SWHLFOBR",[1]OUT_FinalEnergyCons!$A$4:$A$10000)))*1,[1]OUT_FinalEnergyCons!O$4:O$10000)</f>
        <v>4.5363019412627922E-2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0.10082151278370037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0.10069539287648094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1.1723883332032115E-4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1.8249893353375346E-5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1.3232572861582997E-5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5.7313906081248725E-5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4.5929041030533395E-5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1.5568940043509372</v>
      </c>
      <c r="H1869" s="18">
        <f t="shared" si="2115"/>
        <v>1.5568980644824451</v>
      </c>
      <c r="I1869" s="18">
        <f t="shared" si="2115"/>
        <v>1.5062805172299005</v>
      </c>
      <c r="J1869" s="18">
        <f t="shared" si="2115"/>
        <v>0.72684400287253059</v>
      </c>
      <c r="K1869" s="18">
        <f t="shared" si="2115"/>
        <v>0.64196236561207309</v>
      </c>
      <c r="L1869" s="18">
        <f t="shared" ref="L1869:O1869" si="2116">SUM(L1870:L1871)</f>
        <v>0.60896387655416417</v>
      </c>
      <c r="M1869" s="18">
        <f t="shared" si="2116"/>
        <v>0.19073047399739357</v>
      </c>
      <c r="N1869" s="18">
        <f t="shared" si="2116"/>
        <v>7.9996513306896874E-2</v>
      </c>
      <c r="O1869" s="18">
        <f t="shared" si="2116"/>
        <v>7.0420429835410248E-2</v>
      </c>
      <c r="P1869" s="18">
        <f>SUM(P1870:P1871)</f>
        <v>5.418698935318688E-2</v>
      </c>
      <c r="Q1869" s="18">
        <f>SUM(Q1870:Q1871)</f>
        <v>4.9540385553221163E-2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1.5565853746322582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1.5565864934063185</v>
      </c>
      <c r="I1870" s="1" cm="1">
        <f t="array" ref="I1870">SUMPRODUCT(([1]OUT_FinalEnergyCons!$B$4:$B$10000="Var_cap")*1,  (ISNUMBER(SEARCH("ITOT-SWHNGA*BR",[1]OUT_FinalEnergyCons!$A$4:$A$10000)))*1,[1]OUT_FinalEnergyCons!G$4:G$10000)</f>
        <v>1.5060112942452109</v>
      </c>
      <c r="J1870" s="1" cm="1">
        <f t="array" ref="J1870">SUMPRODUCT(([1]OUT_FinalEnergyCons!$B$4:$B$10000="Var_cap")*1,  (ISNUMBER(SEARCH("ITOT-SWHNGA*BR",[1]OUT_FinalEnergyCons!$A$4:$A$10000)))*1,[1]OUT_FinalEnergyCons!H$4:H$10000)</f>
        <v>0.72662406731218465</v>
      </c>
      <c r="K1870" s="1" cm="1">
        <f t="array" ref="K1870">SUMPRODUCT(([1]OUT_FinalEnergyCons!$B$4:$B$10000="Var_cap")*1,  (ISNUMBER(SEARCH("ITOT-SWHNGA*BR",[1]OUT_FinalEnergyCons!$A$4:$A$10000)))*1,[1]OUT_FinalEnergyCons!I$4:I$10000)</f>
        <v>0.51601571692606008</v>
      </c>
      <c r="L1870" s="1" cm="1">
        <f t="array" ref="L1870">SUMPRODUCT(([1]OUT_FinalEnergyCons!$B$4:$B$10000="Var_cap")*1,  (ISNUMBER(SEARCH("ITOT-SWHNGA*BR",[1]OUT_FinalEnergyCons!$A$4:$A$10000)))*1,[1]OUT_FinalEnergyCons!J$4:J$10000)</f>
        <v>0.48300973564611993</v>
      </c>
      <c r="M1870" s="1" cm="1">
        <f t="array" ref="M1870">SUMPRODUCT(([1]OUT_FinalEnergyCons!$B$4:$B$10000="Var_cap")*1,  (ISNUMBER(SEARCH("ITOT-SWHNGA*BR",[1]OUT_FinalEnergyCons!$A$4:$A$10000)))*1,[1]OUT_FinalEnergyCons!K$4:K$10000)</f>
        <v>0.17971450103052358</v>
      </c>
      <c r="N1870" s="1" cm="1">
        <f t="array" ref="N1870">SUMPRODUCT(([1]OUT_FinalEnergyCons!$B$4:$B$10000="Var_cap")*1,  (ISNUMBER(SEARCH("ITOT-SWHNGA*BR",[1]OUT_FinalEnergyCons!$A$4:$A$10000)))*1,[1]OUT_FinalEnergyCons!L$4:L$10000)</f>
        <v>7.8289994753736075E-2</v>
      </c>
      <c r="O1870" s="1" cm="1">
        <f t="array" ref="O1870">SUMPRODUCT(([1]OUT_FinalEnergyCons!$B$4:$B$10000="Var_cap")*1,  (ISNUMBER(SEARCH("ITOT-SWHNGA*BR",[1]OUT_FinalEnergyCons!$A$4:$A$10000)))*1,[1]OUT_FinalEnergyCons!M$4:M$10000)</f>
        <v>6.9442613538576878E-2</v>
      </c>
      <c r="P1870" s="1" cm="1">
        <f t="array" ref="P1870">SUMPRODUCT(([1]OUT_FinalEnergyCons!$B$4:$B$10000="Var_cap")*1,  (ISNUMBER(SEARCH("ITOT-SWHNGA*BR",[1]OUT_FinalEnergyCons!$A$4:$A$10000)))*1,[1]OUT_FinalEnergyCons!N$4:N$10000)</f>
        <v>5.3199961756725957E-2</v>
      </c>
      <c r="Q1870" s="1" cm="1">
        <f t="array" ref="Q1870">SUMPRODUCT(([1]OUT_FinalEnergyCons!$B$4:$B$10000="Var_cap")*1,  (ISNUMBER(SEARCH("ITOT-SWHNGA*BR",[1]OUT_FinalEnergyCons!$A$4:$A$10000)))*1,[1]OUT_FinalEnergyCons!O$4:O$10000)</f>
        <v>4.8280720406954754E-2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3.0862971867895997E-4</v>
      </c>
      <c r="H1871" s="1" cm="1">
        <f t="array" ref="H1871">SUMPRODUCT(([1]OUT_FinalEnergyCons!$B$4:$B$10000="Var_cap")*1,  (ISNUMBER(SEARCH("ITOT-SWHNGAHP",[1]OUT_FinalEnergyCons!$A$4:$A$10000)))*1,[1]OUT_FinalEnergyCons!F$4:F$10000)</f>
        <v>3.1157107612657929E-4</v>
      </c>
      <c r="I1871" s="1" cm="1">
        <f t="array" ref="I1871">SUMPRODUCT(([1]OUT_FinalEnergyCons!$B$4:$B$10000="Var_cap")*1,  (ISNUMBER(SEARCH("ITOT-SWHNGAHP",[1]OUT_FinalEnergyCons!$A$4:$A$10000)))*1,[1]OUT_FinalEnergyCons!G$4:G$10000)</f>
        <v>2.6922298468975189E-4</v>
      </c>
      <c r="J1871" s="1" cm="1">
        <f t="array" ref="J1871">SUMPRODUCT(([1]OUT_FinalEnergyCons!$B$4:$B$10000="Var_cap")*1,  (ISNUMBER(SEARCH("ITOT-SWHNGAHP",[1]OUT_FinalEnergyCons!$A$4:$A$10000)))*1,[1]OUT_FinalEnergyCons!H$4:H$10000)</f>
        <v>2.1993556034594501E-4</v>
      </c>
      <c r="K1871" s="1" cm="1">
        <f t="array" ref="K1871">SUMPRODUCT(([1]OUT_FinalEnergyCons!$B$4:$B$10000="Var_cap")*1,  (ISNUMBER(SEARCH("ITOT-SWHNGAHP",[1]OUT_FinalEnergyCons!$A$4:$A$10000)))*1,[1]OUT_FinalEnergyCons!I$4:I$10000)</f>
        <v>0.12594664868601299</v>
      </c>
      <c r="L1871" s="1" cm="1">
        <f t="array" ref="L1871">SUMPRODUCT(([1]OUT_FinalEnergyCons!$B$4:$B$10000="Var_cap")*1,  (ISNUMBER(SEARCH("ITOT-SWHNGAHP",[1]OUT_FinalEnergyCons!$A$4:$A$10000)))*1,[1]OUT_FinalEnergyCons!J$4:J$10000)</f>
        <v>0.12595414090804422</v>
      </c>
      <c r="M1871" s="1" cm="1">
        <f t="array" ref="M1871">SUMPRODUCT(([1]OUT_FinalEnergyCons!$B$4:$B$10000="Var_cap")*1,  (ISNUMBER(SEARCH("ITOT-SWHNGAHP",[1]OUT_FinalEnergyCons!$A$4:$A$10000)))*1,[1]OUT_FinalEnergyCons!K$4:K$10000)</f>
        <v>1.101597296687E-2</v>
      </c>
      <c r="N1871" s="1" cm="1">
        <f t="array" ref="N1871">SUMPRODUCT(([1]OUT_FinalEnergyCons!$B$4:$B$10000="Var_cap")*1,  (ISNUMBER(SEARCH("ITOT-SWHNGAHP",[1]OUT_FinalEnergyCons!$A$4:$A$10000)))*1,[1]OUT_FinalEnergyCons!L$4:L$10000)</f>
        <v>1.7065185531608025E-3</v>
      </c>
      <c r="O1871" s="1" cm="1">
        <f t="array" ref="O1871">SUMPRODUCT(([1]OUT_FinalEnergyCons!$B$4:$B$10000="Var_cap")*1,  (ISNUMBER(SEARCH("ITOT-SWHNGAHP",[1]OUT_FinalEnergyCons!$A$4:$A$10000)))*1,[1]OUT_FinalEnergyCons!M$4:M$10000)</f>
        <v>9.7781629683336719E-4</v>
      </c>
      <c r="P1871" s="1" cm="1">
        <f t="array" ref="P1871">SUMPRODUCT(([1]OUT_FinalEnergyCons!$B$4:$B$10000="Var_cap")*1,  (ISNUMBER(SEARCH("ITOT-SWHNGAHP",[1]OUT_FinalEnergyCons!$A$4:$A$10000)))*1,[1]OUT_FinalEnergyCons!N$4:N$10000)</f>
        <v>9.8702759646092332E-4</v>
      </c>
      <c r="Q1871" s="1" cm="1">
        <f t="array" ref="Q1871">SUMPRODUCT(([1]OUT_FinalEnergyCons!$B$4:$B$10000="Var_cap")*1,  (ISNUMBER(SEARCH("ITOT-SWHNGAHP",[1]OUT_FinalEnergyCons!$A$4:$A$10000)))*1,[1]OUT_FinalEnergyCons!O$4:O$10000)</f>
        <v>1.259665146266406E-3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2.5486749980498435E-2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0.13660434211797823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0.27564392596853921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0.35590438748222469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0.48470632538285918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0.44013577458561282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0.39025162850207129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0.40461600829658145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0.48958015543370531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0.45629848639342779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0.4604163361251562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0.1383492994484827</v>
      </c>
      <c r="H1873" s="1">
        <f t="shared" si="2117"/>
        <v>9.6332901807040239E-3</v>
      </c>
      <c r="I1873" s="1">
        <f t="shared" si="2117"/>
        <v>1.4025223875557824E-5</v>
      </c>
      <c r="J1873" s="1">
        <f t="shared" si="2117"/>
        <v>8.8102869333361866E-6</v>
      </c>
      <c r="K1873" s="1">
        <f t="shared" si="2117"/>
        <v>4.2429801178526215E-5</v>
      </c>
      <c r="L1873" s="1">
        <f t="shared" si="2117"/>
        <v>3.3561881924185698E-5</v>
      </c>
      <c r="M1873" s="1">
        <f t="shared" si="2117"/>
        <v>2.0272719255500501E-5</v>
      </c>
      <c r="N1873" s="1">
        <f t="shared" si="2117"/>
        <v>1.69460848383806E-5</v>
      </c>
      <c r="O1873" s="1">
        <f t="shared" si="2117"/>
        <v>1.6097433506795401E-5</v>
      </c>
      <c r="P1873" s="1">
        <f>P1874</f>
        <v>1.7235965247046941E-5</v>
      </c>
      <c r="Q1873" s="1">
        <f>Q1874</f>
        <v>8.7042677792100014E-6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0.1383492994484827</v>
      </c>
      <c r="H1874" s="1" cm="1">
        <f t="array" ref="H1874">SUMPRODUCT(([1]OUT_FinalEnergyCons!$B$4:$B$10000="Var_cap")*1,  (ISNUMBER(SEARCH("ITOT-SWHCOA*BR",[1]OUT_FinalEnergyCons!$A$4:$A$10000)))*1,[1]OUT_FinalEnergyCons!F$4:F$10000)</f>
        <v>9.6332901807040239E-3</v>
      </c>
      <c r="I1874" s="1" cm="1">
        <f t="array" ref="I1874">SUMPRODUCT(([1]OUT_FinalEnergyCons!$B$4:$B$10000="Var_cap")*1,  (ISNUMBER(SEARCH("ITOT-SWHCOA*BR",[1]OUT_FinalEnergyCons!$A$4:$A$10000)))*1,[1]OUT_FinalEnergyCons!G$4:G$10000)</f>
        <v>1.4025223875557824E-5</v>
      </c>
      <c r="J1874" s="1" cm="1">
        <f t="array" ref="J1874">SUMPRODUCT(([1]OUT_FinalEnergyCons!$B$4:$B$10000="Var_cap")*1,  (ISNUMBER(SEARCH("ITOT-SWHCOA*BR",[1]OUT_FinalEnergyCons!$A$4:$A$10000)))*1,[1]OUT_FinalEnergyCons!H$4:H$10000)</f>
        <v>8.8102869333361866E-6</v>
      </c>
      <c r="K1874" s="1" cm="1">
        <f t="array" ref="K1874">SUMPRODUCT(([1]OUT_FinalEnergyCons!$B$4:$B$10000="Var_cap")*1,  (ISNUMBER(SEARCH("ITOT-SWHCOA*BR",[1]OUT_FinalEnergyCons!$A$4:$A$10000)))*1,[1]OUT_FinalEnergyCons!I$4:I$10000)</f>
        <v>4.2429801178526215E-5</v>
      </c>
      <c r="L1874" s="1" cm="1">
        <f t="array" ref="L1874">SUMPRODUCT(([1]OUT_FinalEnergyCons!$B$4:$B$10000="Var_cap")*1,  (ISNUMBER(SEARCH("ITOT-SWHCOA*BR",[1]OUT_FinalEnergyCons!$A$4:$A$10000)))*1,[1]OUT_FinalEnergyCons!J$4:J$10000)</f>
        <v>3.3561881924185698E-5</v>
      </c>
      <c r="M1874" s="1" cm="1">
        <f t="array" ref="M1874">SUMPRODUCT(([1]OUT_FinalEnergyCons!$B$4:$B$10000="Var_cap")*1,  (ISNUMBER(SEARCH("ITOT-SWHCOA*BR",[1]OUT_FinalEnergyCons!$A$4:$A$10000)))*1,[1]OUT_FinalEnergyCons!K$4:K$10000)</f>
        <v>2.0272719255500501E-5</v>
      </c>
      <c r="N1874" s="1" cm="1">
        <f t="array" ref="N1874">SUMPRODUCT(([1]OUT_FinalEnergyCons!$B$4:$B$10000="Var_cap")*1,  (ISNUMBER(SEARCH("ITOT-SWHCOA*BR",[1]OUT_FinalEnergyCons!$A$4:$A$10000)))*1,[1]OUT_FinalEnergyCons!L$4:L$10000)</f>
        <v>1.69460848383806E-5</v>
      </c>
      <c r="O1874" s="1" cm="1">
        <f t="array" ref="O1874">SUMPRODUCT(([1]OUT_FinalEnergyCons!$B$4:$B$10000="Var_cap")*1,  (ISNUMBER(SEARCH("ITOT-SWHCOA*BR",[1]OUT_FinalEnergyCons!$A$4:$A$10000)))*1,[1]OUT_FinalEnergyCons!M$4:M$10000)</f>
        <v>1.6097433506795401E-5</v>
      </c>
      <c r="P1874" s="1" cm="1">
        <f t="array" ref="P1874">SUMPRODUCT(([1]OUT_FinalEnergyCons!$B$4:$B$10000="Var_cap")*1,  (ISNUMBER(SEARCH("ITOT-SWHCOA*BR",[1]OUT_FinalEnergyCons!$A$4:$A$10000)))*1,[1]OUT_FinalEnergyCons!N$4:N$10000)</f>
        <v>1.7235965247046941E-5</v>
      </c>
      <c r="Q1874" s="1" cm="1">
        <f t="array" ref="Q1874">SUMPRODUCT(([1]OUT_FinalEnergyCons!$B$4:$B$10000="Var_cap")*1,  (ISNUMBER(SEARCH("ITOT-SWHCOA*BR",[1]OUT_FinalEnergyCons!$A$4:$A$10000)))*1,[1]OUT_FinalEnergyCons!O$4:O$10000)</f>
        <v>8.7042677792100014E-6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0.34120741117986314</v>
      </c>
      <c r="H1875" s="1">
        <f t="shared" si="2118"/>
        <v>0.34121628003168269</v>
      </c>
      <c r="I1875" s="1">
        <f t="shared" si="2118"/>
        <v>0.37268485075631125</v>
      </c>
      <c r="J1875" s="1">
        <f t="shared" si="2118"/>
        <v>0.42507406560874411</v>
      </c>
      <c r="K1875" s="1">
        <f t="shared" si="2118"/>
        <v>0.34486320967776435</v>
      </c>
      <c r="L1875" s="1">
        <f t="shared" si="2118"/>
        <v>0.36516276685505544</v>
      </c>
      <c r="M1875" s="1">
        <f t="shared" si="2118"/>
        <v>0.37110538617034355</v>
      </c>
      <c r="N1875" s="1">
        <f t="shared" si="2118"/>
        <v>0.35929378991347122</v>
      </c>
      <c r="O1875" s="1">
        <f t="shared" si="2118"/>
        <v>0.40843641634093003</v>
      </c>
      <c r="P1875" s="1">
        <f>P1876</f>
        <v>0.35571945521123877</v>
      </c>
      <c r="Q1875" s="1">
        <f>Q1876</f>
        <v>0.35694043084594773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0.34120741117986314</v>
      </c>
      <c r="H1876" s="1" cm="1">
        <f t="array" ref="H1876">SUMPRODUCT(([1]OUT_FinalEnergyCons!$B$4:$B$10000="Var_cap")*1,  (ISNUMBER(SEARCH("ITOT-SWHWOD*BR",[1]OUT_FinalEnergyCons!$A$4:$A$10000)))*1,[1]OUT_FinalEnergyCons!F$4:F$10000)</f>
        <v>0.34121628003168269</v>
      </c>
      <c r="I1876" s="1" cm="1">
        <f t="array" ref="I1876">SUMPRODUCT(([1]OUT_FinalEnergyCons!$B$4:$B$10000="Var_cap")*1,  (ISNUMBER(SEARCH("ITOT-SWHWOD*BR",[1]OUT_FinalEnergyCons!$A$4:$A$10000)))*1,[1]OUT_FinalEnergyCons!G$4:G$10000)</f>
        <v>0.37268485075631125</v>
      </c>
      <c r="J1876" s="1" cm="1">
        <f t="array" ref="J1876">SUMPRODUCT(([1]OUT_FinalEnergyCons!$B$4:$B$10000="Var_cap")*1,  (ISNUMBER(SEARCH("ITOT-SWHWOD*BR",[1]OUT_FinalEnergyCons!$A$4:$A$10000)))*1,[1]OUT_FinalEnergyCons!H$4:H$10000)</f>
        <v>0.42507406560874411</v>
      </c>
      <c r="K1876" s="1" cm="1">
        <f t="array" ref="K1876">SUMPRODUCT(([1]OUT_FinalEnergyCons!$B$4:$B$10000="Var_cap")*1,  (ISNUMBER(SEARCH("ITOT-SWHWOD*BR",[1]OUT_FinalEnergyCons!$A$4:$A$10000)))*1,[1]OUT_FinalEnergyCons!I$4:I$10000)</f>
        <v>0.34486320967776435</v>
      </c>
      <c r="L1876" s="1" cm="1">
        <f t="array" ref="L1876">SUMPRODUCT(([1]OUT_FinalEnergyCons!$B$4:$B$10000="Var_cap")*1,  (ISNUMBER(SEARCH("ITOT-SWHWOD*BR",[1]OUT_FinalEnergyCons!$A$4:$A$10000)))*1,[1]OUT_FinalEnergyCons!J$4:J$10000)</f>
        <v>0.36516276685505544</v>
      </c>
      <c r="M1876" s="1" cm="1">
        <f t="array" ref="M1876">SUMPRODUCT(([1]OUT_FinalEnergyCons!$B$4:$B$10000="Var_cap")*1,  (ISNUMBER(SEARCH("ITOT-SWHWOD*BR",[1]OUT_FinalEnergyCons!$A$4:$A$10000)))*1,[1]OUT_FinalEnergyCons!K$4:K$10000)</f>
        <v>0.37110538617034355</v>
      </c>
      <c r="N1876" s="1" cm="1">
        <f t="array" ref="N1876">SUMPRODUCT(([1]OUT_FinalEnergyCons!$B$4:$B$10000="Var_cap")*1,  (ISNUMBER(SEARCH("ITOT-SWHWOD*BR",[1]OUT_FinalEnergyCons!$A$4:$A$10000)))*1,[1]OUT_FinalEnergyCons!L$4:L$10000)</f>
        <v>0.35929378991347122</v>
      </c>
      <c r="O1876" s="1" cm="1">
        <f t="array" ref="O1876">SUMPRODUCT(([1]OUT_FinalEnergyCons!$B$4:$B$10000="Var_cap")*1,  (ISNUMBER(SEARCH("ITOT-SWHWOD*BR",[1]OUT_FinalEnergyCons!$A$4:$A$10000)))*1,[1]OUT_FinalEnergyCons!M$4:M$10000)</f>
        <v>0.40843641634093003</v>
      </c>
      <c r="P1876" s="1" cm="1">
        <f t="array" ref="P1876">SUMPRODUCT(([1]OUT_FinalEnergyCons!$B$4:$B$10000="Var_cap")*1,  (ISNUMBER(SEARCH("ITOT-SWHWOD*BR",[1]OUT_FinalEnergyCons!$A$4:$A$10000)))*1,[1]OUT_FinalEnergyCons!N$4:N$10000)</f>
        <v>0.35571945521123877</v>
      </c>
      <c r="Q1876" s="1" cm="1">
        <f t="array" ref="Q1876">SUMPRODUCT(([1]OUT_FinalEnergyCons!$B$4:$B$10000="Var_cap")*1,  (ISNUMBER(SEARCH("ITOT-SWHWOD*BR",[1]OUT_FinalEnergyCons!$A$4:$A$10000)))*1,[1]OUT_FinalEnergyCons!O$4:O$10000)</f>
        <v>0.35694043084594773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3.7983922374232405E-2</v>
      </c>
      <c r="H1877" s="1">
        <f t="shared" si="2119"/>
        <v>3.7992791505359981E-2</v>
      </c>
      <c r="I1877" s="1">
        <f t="shared" si="2119"/>
        <v>4.1311324934722254E-2</v>
      </c>
      <c r="J1877" s="1">
        <f t="shared" si="2119"/>
        <v>4.1110076615092639E-2</v>
      </c>
      <c r="K1877" s="1">
        <f t="shared" si="2119"/>
        <v>4.1197575471277802E-2</v>
      </c>
      <c r="L1877" s="1">
        <f t="shared" si="2119"/>
        <v>3.8728221986578451E-2</v>
      </c>
      <c r="M1877" s="1">
        <f t="shared" si="2119"/>
        <v>3.8386839006323316E-2</v>
      </c>
      <c r="N1877" s="1">
        <f t="shared" si="2119"/>
        <v>4.3256528513184241E-2</v>
      </c>
      <c r="O1877" s="1">
        <f t="shared" si="2119"/>
        <v>4.2515776393496699E-2</v>
      </c>
      <c r="P1877" s="1">
        <f>P1878</f>
        <v>4.2174426109777584E-2</v>
      </c>
      <c r="Q1877" s="1">
        <f>Q1878</f>
        <v>3.5120226906709795E-2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3.7983922374232405E-2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3.7992791505359981E-2</v>
      </c>
      <c r="I1878" s="1" cm="1">
        <f t="array" ref="I1878">SUMPRODUCT(([1]OUT_FinalEnergyCons!$B$4:$B$10000="Var_cap")*1,  (ISNUMBER(SEARCH("ITOT-SWHPLT*BR",[1]OUT_FinalEnergyCons!$A$4:$A$10000)))*1,[1]OUT_FinalEnergyCons!G$4:G$10000)</f>
        <v>4.1311324934722254E-2</v>
      </c>
      <c r="J1878" s="1" cm="1">
        <f t="array" ref="J1878">SUMPRODUCT(([1]OUT_FinalEnergyCons!$B$4:$B$10000="Var_cap")*1,  (ISNUMBER(SEARCH("ITOT-SWHPLT*BR",[1]OUT_FinalEnergyCons!$A$4:$A$10000)))*1,[1]OUT_FinalEnergyCons!H$4:H$10000)</f>
        <v>4.1110076615092639E-2</v>
      </c>
      <c r="K1878" s="1" cm="1">
        <f t="array" ref="K1878">SUMPRODUCT(([1]OUT_FinalEnergyCons!$B$4:$B$10000="Var_cap")*1,  (ISNUMBER(SEARCH("ITOT-SWHPLT*BR",[1]OUT_FinalEnergyCons!$A$4:$A$10000)))*1,[1]OUT_FinalEnergyCons!I$4:I$10000)</f>
        <v>4.1197575471277802E-2</v>
      </c>
      <c r="L1878" s="1" cm="1">
        <f t="array" ref="L1878">SUMPRODUCT(([1]OUT_FinalEnergyCons!$B$4:$B$10000="Var_cap")*1,  (ISNUMBER(SEARCH("ITOT-SWHPLT*BR",[1]OUT_FinalEnergyCons!$A$4:$A$10000)))*1,[1]OUT_FinalEnergyCons!J$4:J$10000)</f>
        <v>3.8728221986578451E-2</v>
      </c>
      <c r="M1878" s="1" cm="1">
        <f t="array" ref="M1878">SUMPRODUCT(([1]OUT_FinalEnergyCons!$B$4:$B$10000="Var_cap")*1,  (ISNUMBER(SEARCH("ITOT-SWHPLT*BR",[1]OUT_FinalEnergyCons!$A$4:$A$10000)))*1,[1]OUT_FinalEnergyCons!K$4:K$10000)</f>
        <v>3.8386839006323316E-2</v>
      </c>
      <c r="N1878" s="1" cm="1">
        <f t="array" ref="N1878">SUMPRODUCT(([1]OUT_FinalEnergyCons!$B$4:$B$10000="Var_cap")*1,  (ISNUMBER(SEARCH("ITOT-SWHPLT*BR",[1]OUT_FinalEnergyCons!$A$4:$A$10000)))*1,[1]OUT_FinalEnergyCons!L$4:L$10000)</f>
        <v>4.3256528513184241E-2</v>
      </c>
      <c r="O1878" s="1" cm="1">
        <f t="array" ref="O1878">SUMPRODUCT(([1]OUT_FinalEnergyCons!$B$4:$B$10000="Var_cap")*1,  (ISNUMBER(SEARCH("ITOT-SWHPLT*BR",[1]OUT_FinalEnergyCons!$A$4:$A$10000)))*1,[1]OUT_FinalEnergyCons!M$4:M$10000)</f>
        <v>4.2515776393496699E-2</v>
      </c>
      <c r="P1878" s="1" cm="1">
        <f t="array" ref="P1878">SUMPRODUCT(([1]OUT_FinalEnergyCons!$B$4:$B$10000="Var_cap")*1,  (ISNUMBER(SEARCH("ITOT-SWHPLT*BR",[1]OUT_FinalEnergyCons!$A$4:$A$10000)))*1,[1]OUT_FinalEnergyCons!N$4:N$10000)</f>
        <v>4.2174426109777584E-2</v>
      </c>
      <c r="Q1878" s="1" cm="1">
        <f t="array" ref="Q1878">SUMPRODUCT(([1]OUT_FinalEnergyCons!$B$4:$B$10000="Var_cap")*1,  (ISNUMBER(SEARCH("ITOT-SWHPLT*BR",[1]OUT_FinalEnergyCons!$A$4:$A$10000)))*1,[1]OUT_FinalEnergyCons!O$4:O$10000)</f>
        <v>3.5120226906709795E-2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0.30879456232157487</v>
      </c>
      <c r="H1879" s="1">
        <f t="shared" si="2120"/>
        <v>0.30747718248695438</v>
      </c>
      <c r="I1879" s="1">
        <f t="shared" si="2120"/>
        <v>0.2696126696367564</v>
      </c>
      <c r="J1879" s="1">
        <f t="shared" si="2120"/>
        <v>0.19732591543168757</v>
      </c>
      <c r="K1879" s="1">
        <f t="shared" si="2120"/>
        <v>0.16587833946617611</v>
      </c>
      <c r="L1879" s="1">
        <f t="shared" si="2120"/>
        <v>2.4071468810381996E-2</v>
      </c>
      <c r="M1879" s="1">
        <f t="shared" si="2120"/>
        <v>4.0694000790798823E-5</v>
      </c>
      <c r="N1879" s="1">
        <f t="shared" si="2120"/>
        <v>4.4078861190519417E-5</v>
      </c>
      <c r="O1879" s="1">
        <f t="shared" si="2120"/>
        <v>2.3502500087413801E-5</v>
      </c>
      <c r="P1879" s="1">
        <f>P1880</f>
        <v>3.1472433637526203E-5</v>
      </c>
      <c r="Q1879" s="1">
        <f>Q1880</f>
        <v>8.7538908565011022E-6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0.30879456232157487</v>
      </c>
      <c r="H1880" s="1" cm="1">
        <f t="array" ref="H1880">SUMPRODUCT(([1]OUT_FinalEnergyCons!$B$4:$B$10000="Var_cap")*1,  (ISNUMBER(SEARCH("ITOT-SWHWST*BR",[1]OUT_FinalEnergyCons!$A$4:$A$10000)))*1,[1]OUT_FinalEnergyCons!F$4:F$10000)</f>
        <v>0.30747718248695438</v>
      </c>
      <c r="I1880" s="1" cm="1">
        <f t="array" ref="I1880">SUMPRODUCT(([1]OUT_FinalEnergyCons!$B$4:$B$10000="Var_cap")*1,  (ISNUMBER(SEARCH("ITOT-SWHWST*BR",[1]OUT_FinalEnergyCons!$A$4:$A$10000)))*1,[1]OUT_FinalEnergyCons!G$4:G$10000)</f>
        <v>0.2696126696367564</v>
      </c>
      <c r="J1880" s="1" cm="1">
        <f t="array" ref="J1880">SUMPRODUCT(([1]OUT_FinalEnergyCons!$B$4:$B$10000="Var_cap")*1,  (ISNUMBER(SEARCH("ITOT-SWHWST*BR",[1]OUT_FinalEnergyCons!$A$4:$A$10000)))*1,[1]OUT_FinalEnergyCons!H$4:H$10000)</f>
        <v>0.19732591543168757</v>
      </c>
      <c r="K1880" s="1" cm="1">
        <f t="array" ref="K1880">SUMPRODUCT(([1]OUT_FinalEnergyCons!$B$4:$B$10000="Var_cap")*1,  (ISNUMBER(SEARCH("ITOT-SWHWST*BR",[1]OUT_FinalEnergyCons!$A$4:$A$10000)))*1,[1]OUT_FinalEnergyCons!I$4:I$10000)</f>
        <v>0.16587833946617611</v>
      </c>
      <c r="L1880" s="1" cm="1">
        <f t="array" ref="L1880">SUMPRODUCT(([1]OUT_FinalEnergyCons!$B$4:$B$10000="Var_cap")*1,  (ISNUMBER(SEARCH("ITOT-SWHWST*BR",[1]OUT_FinalEnergyCons!$A$4:$A$10000)))*1,[1]OUT_FinalEnergyCons!J$4:J$10000)</f>
        <v>2.4071468810381996E-2</v>
      </c>
      <c r="M1880" s="1" cm="1">
        <f t="array" ref="M1880">SUMPRODUCT(([1]OUT_FinalEnergyCons!$B$4:$B$10000="Var_cap")*1,  (ISNUMBER(SEARCH("ITOT-SWHWST*BR",[1]OUT_FinalEnergyCons!$A$4:$A$10000)))*1,[1]OUT_FinalEnergyCons!K$4:K$10000)</f>
        <v>4.0694000790798823E-5</v>
      </c>
      <c r="N1880" s="1" cm="1">
        <f t="array" ref="N1880">SUMPRODUCT(([1]OUT_FinalEnergyCons!$B$4:$B$10000="Var_cap")*1,  (ISNUMBER(SEARCH("ITOT-SWHWST*BR",[1]OUT_FinalEnergyCons!$A$4:$A$10000)))*1,[1]OUT_FinalEnergyCons!L$4:L$10000)</f>
        <v>4.4078861190519417E-5</v>
      </c>
      <c r="O1880" s="1" cm="1">
        <f t="array" ref="O1880">SUMPRODUCT(([1]OUT_FinalEnergyCons!$B$4:$B$10000="Var_cap")*1,  (ISNUMBER(SEARCH("ITOT-SWHWST*BR",[1]OUT_FinalEnergyCons!$A$4:$A$10000)))*1,[1]OUT_FinalEnergyCons!M$4:M$10000)</f>
        <v>2.3502500087413801E-5</v>
      </c>
      <c r="P1880" s="1" cm="1">
        <f t="array" ref="P1880">SUMPRODUCT(([1]OUT_FinalEnergyCons!$B$4:$B$10000="Var_cap")*1,  (ISNUMBER(SEARCH("ITOT-SWHWST*BR",[1]OUT_FinalEnergyCons!$A$4:$A$10000)))*1,[1]OUT_FinalEnergyCons!N$4:N$10000)</f>
        <v>3.1472433637526203E-5</v>
      </c>
      <c r="Q1880" s="1" cm="1">
        <f t="array" ref="Q1880">SUMPRODUCT(([1]OUT_FinalEnergyCons!$B$4:$B$10000="Var_cap")*1,  (ISNUMBER(SEARCH("ITOT-SWHWST*BR",[1]OUT_FinalEnergyCons!$A$4:$A$10000)))*1,[1]OUT_FinalEnergyCons!O$4:O$10000)</f>
        <v>8.7538908565011022E-6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1.2444400824875431E-2</v>
      </c>
      <c r="H1881" s="1">
        <f t="shared" si="2121"/>
        <v>1.2444433037587811E-2</v>
      </c>
      <c r="I1881" s="1">
        <f t="shared" si="2121"/>
        <v>1.244456726801235E-2</v>
      </c>
      <c r="J1881" s="1">
        <f t="shared" si="2121"/>
        <v>1.2444380170497291E-2</v>
      </c>
      <c r="K1881" s="1">
        <f t="shared" si="2121"/>
        <v>1.24442280447632E-2</v>
      </c>
      <c r="L1881" s="1">
        <f t="shared" si="2121"/>
        <v>1.2444211293181301E-2</v>
      </c>
      <c r="M1881" s="1">
        <f t="shared" si="2121"/>
        <v>1.24441471864494E-2</v>
      </c>
      <c r="N1881" s="1">
        <f t="shared" si="2121"/>
        <v>1.24440392524231E-2</v>
      </c>
      <c r="O1881" s="1">
        <f t="shared" si="2121"/>
        <v>1.24447228432715E-2</v>
      </c>
      <c r="P1881" s="1">
        <f>P1882</f>
        <v>1.2444520203529799E-2</v>
      </c>
      <c r="Q1881" s="1">
        <f>Q1882</f>
        <v>1.2456047391338401E-2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1.2444400824875431E-2</v>
      </c>
      <c r="H1882" s="1" cm="1">
        <f t="array" ref="H1882">SUMPRODUCT(([1]OUT_FinalEnergyCons!$B$4:$B$10000="Var_cap")*1, (ISNUMBER(SEARCH("ITOT-SWHSOLBR",[1]OUT_FinalEnergyCons!$A$4:$A$10000)))*1,[1]OUT_FinalEnergyCons!F$4:F$10000)</f>
        <v>1.2444433037587811E-2</v>
      </c>
      <c r="I1882" s="1" cm="1">
        <f t="array" ref="I1882">SUMPRODUCT(([1]OUT_FinalEnergyCons!$B$4:$B$10000="Var_cap")*1, (ISNUMBER(SEARCH("ITOT-SWHSOLBR",[1]OUT_FinalEnergyCons!$A$4:$A$10000)))*1,[1]OUT_FinalEnergyCons!G$4:G$10000)</f>
        <v>1.244456726801235E-2</v>
      </c>
      <c r="J1882" s="1" cm="1">
        <f t="array" ref="J1882">SUMPRODUCT(([1]OUT_FinalEnergyCons!$B$4:$B$10000="Var_cap")*1, (ISNUMBER(SEARCH("ITOT-SWHSOLBR",[1]OUT_FinalEnergyCons!$A$4:$A$10000)))*1,[1]OUT_FinalEnergyCons!H$4:H$10000)</f>
        <v>1.2444380170497291E-2</v>
      </c>
      <c r="K1882" s="1" cm="1">
        <f t="array" ref="K1882">SUMPRODUCT(([1]OUT_FinalEnergyCons!$B$4:$B$10000="Var_cap")*1, (ISNUMBER(SEARCH("ITOT-SWHSOLBR",[1]OUT_FinalEnergyCons!$A$4:$A$10000)))*1,[1]OUT_FinalEnergyCons!I$4:I$10000)</f>
        <v>1.24442280447632E-2</v>
      </c>
      <c r="L1882" s="1" cm="1">
        <f t="array" ref="L1882">SUMPRODUCT(([1]OUT_FinalEnergyCons!$B$4:$B$10000="Var_cap")*1, (ISNUMBER(SEARCH("ITOT-SWHSOLBR",[1]OUT_FinalEnergyCons!$A$4:$A$10000)))*1,[1]OUT_FinalEnergyCons!J$4:J$10000)</f>
        <v>1.2444211293181301E-2</v>
      </c>
      <c r="M1882" s="1" cm="1">
        <f t="array" ref="M1882">SUMPRODUCT(([1]OUT_FinalEnergyCons!$B$4:$B$10000="Var_cap")*1, (ISNUMBER(SEARCH("ITOT-SWHSOLBR",[1]OUT_FinalEnergyCons!$A$4:$A$10000)))*1,[1]OUT_FinalEnergyCons!K$4:K$10000)</f>
        <v>1.24441471864494E-2</v>
      </c>
      <c r="N1882" s="1" cm="1">
        <f t="array" ref="N1882">SUMPRODUCT(([1]OUT_FinalEnergyCons!$B$4:$B$10000="Var_cap")*1, (ISNUMBER(SEARCH("ITOT-SWHSOLBR",[1]OUT_FinalEnergyCons!$A$4:$A$10000)))*1,[1]OUT_FinalEnergyCons!L$4:L$10000)</f>
        <v>1.24440392524231E-2</v>
      </c>
      <c r="O1882" s="1" cm="1">
        <f t="array" ref="O1882">SUMPRODUCT(([1]OUT_FinalEnergyCons!$B$4:$B$10000="Var_cap")*1, (ISNUMBER(SEARCH("ITOT-SWHSOLBR",[1]OUT_FinalEnergyCons!$A$4:$A$10000)))*1,[1]OUT_FinalEnergyCons!M$4:M$10000)</f>
        <v>1.24447228432715E-2</v>
      </c>
      <c r="P1882" s="1" cm="1">
        <f t="array" ref="P1882">SUMPRODUCT(([1]OUT_FinalEnergyCons!$B$4:$B$10000="Var_cap")*1, (ISNUMBER(SEARCH("ITOT-SWHSOLBR",[1]OUT_FinalEnergyCons!$A$4:$A$10000)))*1,[1]OUT_FinalEnergyCons!N$4:N$10000)</f>
        <v>1.2444520203529799E-2</v>
      </c>
      <c r="Q1882" s="1" cm="1">
        <f t="array" ref="Q1882">SUMPRODUCT(([1]OUT_FinalEnergyCons!$B$4:$B$10000="Var_cap")*1, (ISNUMBER(SEARCH("ITOT-SWHSOLBR",[1]OUT_FinalEnergyCons!$A$4:$A$10000)))*1,[1]OUT_FinalEnergyCons!O$4:O$10000)</f>
        <v>1.2456047391338401E-2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1.69728296334653E-3</v>
      </c>
      <c r="J1883" s="1">
        <f t="shared" si="2122"/>
        <v>0.7047816976040584</v>
      </c>
      <c r="K1883" s="1">
        <f t="shared" si="2122"/>
        <v>0.66460917318581214</v>
      </c>
      <c r="L1883" s="1">
        <f t="shared" si="2122"/>
        <v>0.56914897731464498</v>
      </c>
      <c r="M1883" s="1">
        <f t="shared" si="2122"/>
        <v>0.92518264786949012</v>
      </c>
      <c r="N1883" s="1">
        <f t="shared" si="2122"/>
        <v>1.0176111827045713</v>
      </c>
      <c r="O1883" s="1">
        <f t="shared" si="2122"/>
        <v>1.0448680074655468</v>
      </c>
      <c r="P1883" s="1">
        <f>P1884</f>
        <v>1.0567425974788169</v>
      </c>
      <c r="Q1883" s="1">
        <f>Q1884</f>
        <v>1.0611453480314585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1.69728296334653E-3</v>
      </c>
      <c r="J1884" s="1" cm="1">
        <f t="array" ref="J1884">SUMPRODUCT(([1]OUT_FinalEnergyCons!$B$4:$B$10000="Var_cap")*1, (ISNUMBER(SEARCH("ITOT-SWHH2BR",[1]OUT_FinalEnergyCons!$A$4:$A$10000)))*1,[1]OUT_FinalEnergyCons!H$4:H$10000)</f>
        <v>0.7047816976040584</v>
      </c>
      <c r="K1884" s="1" cm="1">
        <f t="array" ref="K1884">SUMPRODUCT(([1]OUT_FinalEnergyCons!$B$4:$B$10000="Var_cap")*1, (ISNUMBER(SEARCH("ITOT-SWHH2BR",[1]OUT_FinalEnergyCons!$A$4:$A$10000)))*1,[1]OUT_FinalEnergyCons!I$4:I$10000)</f>
        <v>0.66460917318581214</v>
      </c>
      <c r="L1884" s="1" cm="1">
        <f t="array" ref="L1884">SUMPRODUCT(([1]OUT_FinalEnergyCons!$B$4:$B$10000="Var_cap")*1, (ISNUMBER(SEARCH("ITOT-SWHH2BR",[1]OUT_FinalEnergyCons!$A$4:$A$10000)))*1,[1]OUT_FinalEnergyCons!J$4:J$10000)</f>
        <v>0.56914897731464498</v>
      </c>
      <c r="M1884" s="1" cm="1">
        <f t="array" ref="M1884">SUMPRODUCT(([1]OUT_FinalEnergyCons!$B$4:$B$10000="Var_cap")*1, (ISNUMBER(SEARCH("ITOT-SWHH2BR",[1]OUT_FinalEnergyCons!$A$4:$A$10000)))*1,[1]OUT_FinalEnergyCons!K$4:K$10000)</f>
        <v>0.92518264786949012</v>
      </c>
      <c r="N1884" s="1" cm="1">
        <f t="array" ref="N1884">SUMPRODUCT(([1]OUT_FinalEnergyCons!$B$4:$B$10000="Var_cap")*1, (ISNUMBER(SEARCH("ITOT-SWHH2BR",[1]OUT_FinalEnergyCons!$A$4:$A$10000)))*1,[1]OUT_FinalEnergyCons!L$4:L$10000)</f>
        <v>1.0176111827045713</v>
      </c>
      <c r="O1884" s="1" cm="1">
        <f t="array" ref="O1884">SUMPRODUCT(([1]OUT_FinalEnergyCons!$B$4:$B$10000="Var_cap")*1, (ISNUMBER(SEARCH("ITOT-SWHH2BR",[1]OUT_FinalEnergyCons!$A$4:$A$10000)))*1,[1]OUT_FinalEnergyCons!M$4:M$10000)</f>
        <v>1.0448680074655468</v>
      </c>
      <c r="P1884" s="1" cm="1">
        <f t="array" ref="P1884">SUMPRODUCT(([1]OUT_FinalEnergyCons!$B$4:$B$10000="Var_cap")*1, (ISNUMBER(SEARCH("ITOT-SWHH2BR",[1]OUT_FinalEnergyCons!$A$4:$A$10000)))*1,[1]OUT_FinalEnergyCons!N$4:N$10000)</f>
        <v>1.0567425974788169</v>
      </c>
      <c r="Q1884" s="1" cm="1">
        <f t="array" ref="Q1884">SUMPRODUCT(([1]OUT_FinalEnergyCons!$B$4:$B$10000="Var_cap")*1, (ISNUMBER(SEARCH("ITOT-SWHH2BR",[1]OUT_FinalEnergyCons!$A$4:$A$10000)))*1,[1]OUT_FinalEnergyCons!O$4:O$10000)</f>
        <v>1.0611453480314585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6.1442088495331761</v>
      </c>
      <c r="G1885" s="17">
        <f t="shared" ref="G1885:K1885" si="2123">SUM(G1886,G1889,G1891,G1895,G1897,G1899,G1901)</f>
        <v>6.0194901495273463</v>
      </c>
      <c r="H1885" s="17">
        <f t="shared" si="2123"/>
        <v>6.144301400653867</v>
      </c>
      <c r="I1885" s="17">
        <f t="shared" si="2123"/>
        <v>6.1686623262136306</v>
      </c>
      <c r="J1885" s="17">
        <f t="shared" si="2123"/>
        <v>4.5228250675011559</v>
      </c>
      <c r="K1885" s="17">
        <f t="shared" si="2123"/>
        <v>4.6315219719878096</v>
      </c>
      <c r="L1885" s="17">
        <f t="shared" ref="L1885:O1885" si="2124">SUM(L1886,L1889,L1891,L1895,L1897,L1899,L1901)</f>
        <v>4.5586685549332211</v>
      </c>
      <c r="M1885" s="17">
        <f t="shared" si="2124"/>
        <v>3.9976061354543528</v>
      </c>
      <c r="N1885" s="17">
        <f t="shared" si="2124"/>
        <v>4.0140516645403927</v>
      </c>
      <c r="O1885" s="17">
        <f t="shared" si="2124"/>
        <v>3.9600908003625204</v>
      </c>
      <c r="P1885" s="17">
        <f>SUM(P1886,P1889,P1891,P1895,P1897,P1899,P1901)</f>
        <v>3.8297487822664866</v>
      </c>
      <c r="Q1885" s="17">
        <f>SUM(Q1886,Q1889,Q1891,Q1895,Q1897,Q1899,Q1901)</f>
        <v>3.9403049528671441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0.61560591623912142</v>
      </c>
      <c r="G1886" s="1">
        <f t="shared" ref="G1886:K1886" si="2125">SUM(G1887:G1888)</f>
        <v>0.4795689542635394</v>
      </c>
      <c r="H1886" s="1">
        <f t="shared" si="2125"/>
        <v>0.60729674466614669</v>
      </c>
      <c r="I1886" s="1">
        <f t="shared" si="2125"/>
        <v>0.60729694193898853</v>
      </c>
      <c r="J1886" s="1">
        <f t="shared" si="2125"/>
        <v>0.58351126677105247</v>
      </c>
      <c r="K1886" s="1">
        <f t="shared" si="2125"/>
        <v>0.59058738333593142</v>
      </c>
      <c r="L1886" s="1">
        <f t="shared" ref="L1886:O1886" si="2126">SUM(L1887:L1888)</f>
        <v>0.60914833840730165</v>
      </c>
      <c r="M1886" s="1">
        <f t="shared" si="2126"/>
        <v>1.2223275115671415</v>
      </c>
      <c r="N1886" s="1">
        <f t="shared" si="2126"/>
        <v>1.2485748458388357</v>
      </c>
      <c r="O1886" s="1">
        <f t="shared" si="2126"/>
        <v>1.2179911777890089</v>
      </c>
      <c r="P1886" s="1">
        <f>SUM(P1887:P1888)</f>
        <v>1.1122985230281672</v>
      </c>
      <c r="Q1886" s="1">
        <f>SUM(Q1887:Q1888)</f>
        <v>1.1253323872669481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0.18498857226510823</v>
      </c>
      <c r="G1887" s="1" cm="1">
        <f t="array" ref="G1887">SUMPRODUCT(([1]OUT_FinalEnergyCons!$B$4:$B$10000="Var_cap")*1, (ISNUMBER(SEARCH("SCOM-SHELCBR",[1]OUT_FinalEnergyCons!$A$4:$A$10000)))*1,[1]OUT_FinalEnergyCons!E$4:E$10000)</f>
        <v>4.8952226850604269E-2</v>
      </c>
      <c r="H1887" s="1" cm="1">
        <f t="array" ref="H1887">SUMPRODUCT(([1]OUT_FinalEnergyCons!$B$4:$B$10000="Var_cap")*1, (ISNUMBER(SEARCH("SCOM-SHELCBR",[1]OUT_FinalEnergyCons!$A$4:$A$10000)))*1,[1]OUT_FinalEnergyCons!F$4:F$10000)</f>
        <v>0.17668068939337603</v>
      </c>
      <c r="I1887" s="1" cm="1">
        <f t="array" ref="I1887">SUMPRODUCT(([1]OUT_FinalEnergyCons!$B$4:$B$10000="Var_cap")*1, (ISNUMBER(SEARCH("SCOM-SHELCBR",[1]OUT_FinalEnergyCons!$A$4:$A$10000)))*1,[1]OUT_FinalEnergyCons!G$4:G$10000)</f>
        <v>0.17668103395065798</v>
      </c>
      <c r="J1887" s="1" cm="1">
        <f t="array" ref="J1887">SUMPRODUCT(([1]OUT_FinalEnergyCons!$B$4:$B$10000="Var_cap")*1, (ISNUMBER(SEARCH("SCOM-SHELCBR",[1]OUT_FinalEnergyCons!$A$4:$A$10000)))*1,[1]OUT_FinalEnergyCons!H$4:H$10000)</f>
        <v>0.17930875089717521</v>
      </c>
      <c r="K1887" s="1" cm="1">
        <f t="array" ref="K1887">SUMPRODUCT(([1]OUT_FinalEnergyCons!$B$4:$B$10000="Var_cap")*1, (ISNUMBER(SEARCH("SCOM-SHELCBR",[1]OUT_FinalEnergyCons!$A$4:$A$10000)))*1,[1]OUT_FinalEnergyCons!I$4:I$10000)</f>
        <v>0.15155582392452469</v>
      </c>
      <c r="L1887" s="1" cm="1">
        <f t="array" ref="L1887">SUMPRODUCT(([1]OUT_FinalEnergyCons!$B$4:$B$10000="Var_cap")*1, (ISNUMBER(SEARCH("SCOM-SHELCBR",[1]OUT_FinalEnergyCons!$A$4:$A$10000)))*1,[1]OUT_FinalEnergyCons!J$4:J$10000)</f>
        <v>0.13671893429931511</v>
      </c>
      <c r="M1887" s="1" cm="1">
        <f t="array" ref="M1887">SUMPRODUCT(([1]OUT_FinalEnergyCons!$B$4:$B$10000="Var_cap")*1, (ISNUMBER(SEARCH("SCOM-SHELCBR",[1]OUT_FinalEnergyCons!$A$4:$A$10000)))*1,[1]OUT_FinalEnergyCons!K$4:K$10000)</f>
        <v>0.18337168476290064</v>
      </c>
      <c r="N1887" s="1" cm="1">
        <f t="array" ref="N1887">SUMPRODUCT(([1]OUT_FinalEnergyCons!$B$4:$B$10000="Var_cap")*1, (ISNUMBER(SEARCH("SCOM-SHELCBR",[1]OUT_FinalEnergyCons!$A$4:$A$10000)))*1,[1]OUT_FinalEnergyCons!L$4:L$10000)</f>
        <v>0.2096152314270871</v>
      </c>
      <c r="O1887" s="1" cm="1">
        <f t="array" ref="O1887">SUMPRODUCT(([1]OUT_FinalEnergyCons!$B$4:$B$10000="Var_cap")*1, (ISNUMBER(SEARCH("SCOM-SHELCBR",[1]OUT_FinalEnergyCons!$A$4:$A$10000)))*1,[1]OUT_FinalEnergyCons!M$4:M$10000)</f>
        <v>0.18631929536302477</v>
      </c>
      <c r="P1887" s="1" cm="1">
        <f t="array" ref="P1887">SUMPRODUCT(([1]OUT_FinalEnergyCons!$B$4:$B$10000="Var_cap")*1, (ISNUMBER(SEARCH("SCOM-SHELCBR",[1]OUT_FinalEnergyCons!$A$4:$A$10000)))*1,[1]OUT_FinalEnergyCons!N$4:N$10000)</f>
        <v>8.4081916398084947E-2</v>
      </c>
      <c r="Q1887" s="1" cm="1">
        <f t="array" ref="Q1887">SUMPRODUCT(([1]OUT_FinalEnergyCons!$B$4:$B$10000="Var_cap")*1, (ISNUMBER(SEARCH("SCOM-SHELCBR",[1]OUT_FinalEnergyCons!$A$4:$A$10000)))*1,[1]OUT_FinalEnergyCons!O$4:O$10000)</f>
        <v>8.1541305881084644E-2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0.43061734397401319</v>
      </c>
      <c r="G1888" s="1" cm="1">
        <f t="array" ref="G1888">SUMPRODUCT(([1]OUT_FinalEnergyCons!$B$4:$B$10000="Var_cap")*1, (ISNUMBER(SEARCH("SCOM-SHELCHP",[1]OUT_FinalEnergyCons!$A$4:$A$10000)))*1,[1]OUT_FinalEnergyCons!E$4:E$10000)</f>
        <v>0.43061672741293516</v>
      </c>
      <c r="H1888" s="1" cm="1">
        <f t="array" ref="H1888">SUMPRODUCT(([1]OUT_FinalEnergyCons!$B$4:$B$10000="Var_cap")*1, (ISNUMBER(SEARCH("SCOM-SHELCHP",[1]OUT_FinalEnergyCons!$A$4:$A$10000)))*1,[1]OUT_FinalEnergyCons!F$4:F$10000)</f>
        <v>0.43061605527277064</v>
      </c>
      <c r="I1888" s="1" cm="1">
        <f t="array" ref="I1888">SUMPRODUCT(([1]OUT_FinalEnergyCons!$B$4:$B$10000="Var_cap")*1, (ISNUMBER(SEARCH("SCOM-SHELCHP",[1]OUT_FinalEnergyCons!$A$4:$A$10000)))*1,[1]OUT_FinalEnergyCons!G$4:G$10000)</f>
        <v>0.43061590798833055</v>
      </c>
      <c r="J1888" s="1" cm="1">
        <f t="array" ref="J1888">SUMPRODUCT(([1]OUT_FinalEnergyCons!$B$4:$B$10000="Var_cap")*1, (ISNUMBER(SEARCH("SCOM-SHELCHP",[1]OUT_FinalEnergyCons!$A$4:$A$10000)))*1,[1]OUT_FinalEnergyCons!H$4:H$10000)</f>
        <v>0.40420251587387729</v>
      </c>
      <c r="K1888" s="1" cm="1">
        <f t="array" ref="K1888">SUMPRODUCT(([1]OUT_FinalEnergyCons!$B$4:$B$10000="Var_cap")*1, (ISNUMBER(SEARCH("SCOM-SHELCHP",[1]OUT_FinalEnergyCons!$A$4:$A$10000)))*1,[1]OUT_FinalEnergyCons!I$4:I$10000)</f>
        <v>0.4390315594114067</v>
      </c>
      <c r="L1888" s="1" cm="1">
        <f t="array" ref="L1888">SUMPRODUCT(([1]OUT_FinalEnergyCons!$B$4:$B$10000="Var_cap")*1, (ISNUMBER(SEARCH("SCOM-SHELCHP",[1]OUT_FinalEnergyCons!$A$4:$A$10000)))*1,[1]OUT_FinalEnergyCons!J$4:J$10000)</f>
        <v>0.47242940410798656</v>
      </c>
      <c r="M1888" s="1" cm="1">
        <f t="array" ref="M1888">SUMPRODUCT(([1]OUT_FinalEnergyCons!$B$4:$B$10000="Var_cap")*1, (ISNUMBER(SEARCH("SCOM-SHELCHP",[1]OUT_FinalEnergyCons!$A$4:$A$10000)))*1,[1]OUT_FinalEnergyCons!K$4:K$10000)</f>
        <v>1.0389558268042409</v>
      </c>
      <c r="N1888" s="1" cm="1">
        <f t="array" ref="N1888">SUMPRODUCT(([1]OUT_FinalEnergyCons!$B$4:$B$10000="Var_cap")*1, (ISNUMBER(SEARCH("SCOM-SHELCHP",[1]OUT_FinalEnergyCons!$A$4:$A$10000)))*1,[1]OUT_FinalEnergyCons!L$4:L$10000)</f>
        <v>1.0389596144117486</v>
      </c>
      <c r="O1888" s="1" cm="1">
        <f t="array" ref="O1888">SUMPRODUCT(([1]OUT_FinalEnergyCons!$B$4:$B$10000="Var_cap")*1, (ISNUMBER(SEARCH("SCOM-SHELCHP",[1]OUT_FinalEnergyCons!$A$4:$A$10000)))*1,[1]OUT_FinalEnergyCons!M$4:M$10000)</f>
        <v>1.0316718824259841</v>
      </c>
      <c r="P1888" s="1" cm="1">
        <f t="array" ref="P1888">SUMPRODUCT(([1]OUT_FinalEnergyCons!$B$4:$B$10000="Var_cap")*1, (ISNUMBER(SEARCH("SCOM-SHELCHP",[1]OUT_FinalEnergyCons!$A$4:$A$10000)))*1,[1]OUT_FinalEnergyCons!N$4:N$10000)</f>
        <v>1.0282166066300822</v>
      </c>
      <c r="Q1888" s="1" cm="1">
        <f t="array" ref="Q1888">SUMPRODUCT(([1]OUT_FinalEnergyCons!$B$4:$B$10000="Var_cap")*1, (ISNUMBER(SEARCH("SCOM-SHELCHP",[1]OUT_FinalEnergyCons!$A$4:$A$10000)))*1,[1]OUT_FinalEnergyCons!O$4:O$10000)</f>
        <v>1.0437910813858635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1.9285739343848662</v>
      </c>
      <c r="G1889" s="1">
        <f t="shared" ref="G1889:O1889" si="2129">G1890</f>
        <v>1.8519507656126997</v>
      </c>
      <c r="H1889" s="1">
        <f t="shared" si="2129"/>
        <v>1.8489915518188986</v>
      </c>
      <c r="I1889" s="1">
        <f t="shared" si="2129"/>
        <v>1.8486708696909109</v>
      </c>
      <c r="J1889" s="1">
        <f t="shared" si="2129"/>
        <v>1.0571449608032186</v>
      </c>
      <c r="K1889" s="1">
        <f t="shared" si="2129"/>
        <v>0.67000427177534483</v>
      </c>
      <c r="L1889" s="1">
        <f t="shared" si="2129"/>
        <v>0.38541422976781098</v>
      </c>
      <c r="M1889" s="1">
        <f t="shared" si="2129"/>
        <v>9.2279606628221031E-2</v>
      </c>
      <c r="N1889" s="1">
        <f t="shared" si="2129"/>
        <v>8.1884642703251936E-2</v>
      </c>
      <c r="O1889" s="1">
        <f t="shared" si="2129"/>
        <v>8.1881820773922323E-2</v>
      </c>
      <c r="P1889" s="1">
        <f>P1890</f>
        <v>8.1881087995048271E-2</v>
      </c>
      <c r="Q1889" s="1">
        <f>Q1890</f>
        <v>8.1880501519039001E-2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1.9285739343848662</v>
      </c>
      <c r="G1890" s="1" cm="1">
        <f t="array" ref="G1890">SUMPRODUCT(([1]OUT_FinalEnergyCons!$B$4:$B$10000="Var_cap")*1,(ISNUMBER(SEARCH("SCOM-SHLFOBR",[1]OUT_FinalEnergyCons!$A$4:$A$10000)))*1,[1]OUT_FinalEnergyCons!E$4:E$10000)</f>
        <v>1.8519507656126997</v>
      </c>
      <c r="H1890" s="1" cm="1">
        <f t="array" ref="H1890">SUMPRODUCT(([1]OUT_FinalEnergyCons!$B$4:$B$10000="Var_cap")*1,(ISNUMBER(SEARCH("SCOM-SHLFOBR",[1]OUT_FinalEnergyCons!$A$4:$A$10000)))*1,[1]OUT_FinalEnergyCons!F$4:F$10000)</f>
        <v>1.8489915518188986</v>
      </c>
      <c r="I1890" s="1" cm="1">
        <f t="array" ref="I1890">SUMPRODUCT(([1]OUT_FinalEnergyCons!$B$4:$B$10000="Var_cap")*1,(ISNUMBER(SEARCH("SCOM-SHLFOBR",[1]OUT_FinalEnergyCons!$A$4:$A$10000)))*1,[1]OUT_FinalEnergyCons!G$4:G$10000)</f>
        <v>1.8486708696909109</v>
      </c>
      <c r="J1890" s="1" cm="1">
        <f t="array" ref="J1890">SUMPRODUCT(([1]OUT_FinalEnergyCons!$B$4:$B$10000="Var_cap")*1,(ISNUMBER(SEARCH("SCOM-SHLFOBR",[1]OUT_FinalEnergyCons!$A$4:$A$10000)))*1,[1]OUT_FinalEnergyCons!H$4:H$10000)</f>
        <v>1.0571449608032186</v>
      </c>
      <c r="K1890" s="1" cm="1">
        <f t="array" ref="K1890">SUMPRODUCT(([1]OUT_FinalEnergyCons!$B$4:$B$10000="Var_cap")*1,(ISNUMBER(SEARCH("SCOM-SHLFOBR",[1]OUT_FinalEnergyCons!$A$4:$A$10000)))*1,[1]OUT_FinalEnergyCons!I$4:I$10000)</f>
        <v>0.67000427177534483</v>
      </c>
      <c r="L1890" s="1" cm="1">
        <f t="array" ref="L1890">SUMPRODUCT(([1]OUT_FinalEnergyCons!$B$4:$B$10000="Var_cap")*1,(ISNUMBER(SEARCH("SCOM-SHLFOBR",[1]OUT_FinalEnergyCons!$A$4:$A$10000)))*1,[1]OUT_FinalEnergyCons!J$4:J$10000)</f>
        <v>0.38541422976781098</v>
      </c>
      <c r="M1890" s="1" cm="1">
        <f t="array" ref="M1890">SUMPRODUCT(([1]OUT_FinalEnergyCons!$B$4:$B$10000="Var_cap")*1,(ISNUMBER(SEARCH("SCOM-SHLFOBR",[1]OUT_FinalEnergyCons!$A$4:$A$10000)))*1,[1]OUT_FinalEnergyCons!K$4:K$10000)</f>
        <v>9.2279606628221031E-2</v>
      </c>
      <c r="N1890" s="1" cm="1">
        <f t="array" ref="N1890">SUMPRODUCT(([1]OUT_FinalEnergyCons!$B$4:$B$10000="Var_cap")*1,(ISNUMBER(SEARCH("SCOM-SHLFOBR",[1]OUT_FinalEnergyCons!$A$4:$A$10000)))*1,[1]OUT_FinalEnergyCons!L$4:L$10000)</f>
        <v>8.1884642703251936E-2</v>
      </c>
      <c r="O1890" s="1" cm="1">
        <f t="array" ref="O1890">SUMPRODUCT(([1]OUT_FinalEnergyCons!$B$4:$B$10000="Var_cap")*1,(ISNUMBER(SEARCH("SCOM-SHLFOBR",[1]OUT_FinalEnergyCons!$A$4:$A$10000)))*1,[1]OUT_FinalEnergyCons!M$4:M$10000)</f>
        <v>8.1881820773922323E-2</v>
      </c>
      <c r="P1890" s="1" cm="1">
        <f t="array" ref="P1890">SUMPRODUCT(([1]OUT_FinalEnergyCons!$B$4:$B$10000="Var_cap")*1,(ISNUMBER(SEARCH("SCOM-SHLFOBR",[1]OUT_FinalEnergyCons!$A$4:$A$10000)))*1,[1]OUT_FinalEnergyCons!N$4:N$10000)</f>
        <v>8.1881087995048271E-2</v>
      </c>
      <c r="Q1890" s="1" cm="1">
        <f t="array" ref="Q1890">SUMPRODUCT(([1]OUT_FinalEnergyCons!$B$4:$B$10000="Var_cap")*1,(ISNUMBER(SEARCH("SCOM-SHLFOBR",[1]OUT_FinalEnergyCons!$A$4:$A$10000)))*1,[1]OUT_FinalEnergyCons!O$4:O$10000)</f>
        <v>8.1880501519039001E-2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2.8800234933922213</v>
      </c>
      <c r="G1891" s="1">
        <f t="shared" ref="G1891:K1891" si="2133">SUM(G1892:G1894)</f>
        <v>2.8800106657794577</v>
      </c>
      <c r="H1891" s="1">
        <f t="shared" si="2133"/>
        <v>2.8800544868113969</v>
      </c>
      <c r="I1891" s="1">
        <f t="shared" si="2133"/>
        <v>2.8800374286148496</v>
      </c>
      <c r="J1891" s="1">
        <f t="shared" si="2133"/>
        <v>1.9782574469971548</v>
      </c>
      <c r="K1891" s="1">
        <f t="shared" si="2133"/>
        <v>2.2269683152535817</v>
      </c>
      <c r="L1891" s="1">
        <f t="shared" ref="L1891:O1891" si="2134">SUM(L1892:L1894)</f>
        <v>2.4317838739647351</v>
      </c>
      <c r="M1891" s="1">
        <f t="shared" si="2134"/>
        <v>1.5056986399933163</v>
      </c>
      <c r="N1891" s="1">
        <f t="shared" si="2134"/>
        <v>1.6909737961527931</v>
      </c>
      <c r="O1891" s="1">
        <f t="shared" si="2134"/>
        <v>1.6914092012178865</v>
      </c>
      <c r="P1891" s="1">
        <f>SUM(P1892:P1894)</f>
        <v>1.8201577255573533</v>
      </c>
      <c r="Q1891" s="1">
        <f>SUM(Q1892:Q1894)</f>
        <v>1.7444720469771839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2.7746815889203935</v>
      </c>
      <c r="G1892" s="1" cm="1">
        <f t="array" ref="G1892">SUMPRODUCT(([1]OUT_FinalEnergyCons!$B$4:$B$10000="Var_cap")*1, (ISNUMBER(SEARCH("SCOM-SHNGABR",[1]OUT_FinalEnergyCons!$A$4:$A$10000)))*1,[1]OUT_FinalEnergyCons!E$4:E$10000)</f>
        <v>2.7746414014226</v>
      </c>
      <c r="H1892" s="1" cm="1">
        <f t="array" ref="H1892">SUMPRODUCT(([1]OUT_FinalEnergyCons!$B$4:$B$10000="Var_cap")*1, (ISNUMBER(SEARCH("SCOM-SHNGABR",[1]OUT_FinalEnergyCons!$A$4:$A$10000)))*1,[1]OUT_FinalEnergyCons!F$4:F$10000)</f>
        <v>2.7746103098972523</v>
      </c>
      <c r="I1892" s="1" cm="1">
        <f t="array" ref="I1892">SUMPRODUCT(([1]OUT_FinalEnergyCons!$B$4:$B$10000="Var_cap")*1, (ISNUMBER(SEARCH("SCOM-SHNGABR",[1]OUT_FinalEnergyCons!$A$4:$A$10000)))*1,[1]OUT_FinalEnergyCons!G$4:G$10000)</f>
        <v>2.774594001687642</v>
      </c>
      <c r="J1892" s="1" cm="1">
        <f t="array" ref="J1892">SUMPRODUCT(([1]OUT_FinalEnergyCons!$B$4:$B$10000="Var_cap")*1, (ISNUMBER(SEARCH("SCOM-SHNGABR",[1]OUT_FinalEnergyCons!$A$4:$A$10000)))*1,[1]OUT_FinalEnergyCons!H$4:H$10000)</f>
        <v>1.8347992720606867</v>
      </c>
      <c r="K1892" s="1" cm="1">
        <f t="array" ref="K1892">SUMPRODUCT(([1]OUT_FinalEnergyCons!$B$4:$B$10000="Var_cap")*1, (ISNUMBER(SEARCH("SCOM-SHNGABR",[1]OUT_FinalEnergyCons!$A$4:$A$10000)))*1,[1]OUT_FinalEnergyCons!I$4:I$10000)</f>
        <v>2.0144286786652237</v>
      </c>
      <c r="L1892" s="1" cm="1">
        <f t="array" ref="L1892">SUMPRODUCT(([1]OUT_FinalEnergyCons!$B$4:$B$10000="Var_cap")*1, (ISNUMBER(SEARCH("SCOM-SHNGABR",[1]OUT_FinalEnergyCons!$A$4:$A$10000)))*1,[1]OUT_FinalEnergyCons!J$4:J$10000)</f>
        <v>2.0144336587852414</v>
      </c>
      <c r="M1892" s="1" cm="1">
        <f t="array" ref="M1892">SUMPRODUCT(([1]OUT_FinalEnergyCons!$B$4:$B$10000="Var_cap")*1, (ISNUMBER(SEARCH("SCOM-SHNGABR",[1]OUT_FinalEnergyCons!$A$4:$A$10000)))*1,[1]OUT_FinalEnergyCons!K$4:K$10000)</f>
        <v>0.8991894316556529</v>
      </c>
      <c r="N1892" s="1" cm="1">
        <f t="array" ref="N1892">SUMPRODUCT(([1]OUT_FinalEnergyCons!$B$4:$B$10000="Var_cap")*1, (ISNUMBER(SEARCH("SCOM-SHNGABR",[1]OUT_FinalEnergyCons!$A$4:$A$10000)))*1,[1]OUT_FinalEnergyCons!L$4:L$10000)</f>
        <v>0.73292133401560333</v>
      </c>
      <c r="O1892" s="1" cm="1">
        <f t="array" ref="O1892">SUMPRODUCT(([1]OUT_FinalEnergyCons!$B$4:$B$10000="Var_cap")*1, (ISNUMBER(SEARCH("SCOM-SHNGABR",[1]OUT_FinalEnergyCons!$A$4:$A$10000)))*1,[1]OUT_FinalEnergyCons!M$4:M$10000)</f>
        <v>0.48924774470326704</v>
      </c>
      <c r="P1892" s="1" cm="1">
        <f t="array" ref="P1892">SUMPRODUCT(([1]OUT_FinalEnergyCons!$B$4:$B$10000="Var_cap")*1, (ISNUMBER(SEARCH("SCOM-SHNGABR",[1]OUT_FinalEnergyCons!$A$4:$A$10000)))*1,[1]OUT_FinalEnergyCons!N$4:N$10000)</f>
        <v>0.29164785049186398</v>
      </c>
      <c r="Q1892" s="1" cm="1">
        <f t="array" ref="Q1892">SUMPRODUCT(([1]OUT_FinalEnergyCons!$B$4:$B$10000="Var_cap")*1, (ISNUMBER(SEARCH("SCOM-SHNGABR",[1]OUT_FinalEnergyCons!$A$4:$A$10000)))*1,[1]OUT_FinalEnergyCons!O$4:O$10000)</f>
        <v>8.1392234204670982E-2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5.4014392043853796E-7</v>
      </c>
      <c r="G1893" s="1" cm="1">
        <f t="array" ref="G1893">SUMPRODUCT(([1]OUT_FinalEnergyCons!$B$4:$B$10000="Var_cap")*1, (ISNUMBER(SEARCH("SCOM-SHngahp",[1]OUT_FinalEnergyCons!$A$4:$A$10000)))*1,[1]OUT_FinalEnergyCons!E$4:E$10000)</f>
        <v>2.5966143841571475E-5</v>
      </c>
      <c r="H1893" s="1" cm="1">
        <f t="array" ref="H1893">SUMPRODUCT(([1]OUT_FinalEnergyCons!$B$4:$B$10000="Var_cap")*1, (ISNUMBER(SEARCH("SCOM-SHngahp",[1]OUT_FinalEnergyCons!$A$4:$A$10000)))*1,[1]OUT_FinalEnergyCons!F$4:F$10000)</f>
        <v>1.0023575422836773E-4</v>
      </c>
      <c r="I1893" s="1" cm="1">
        <f t="array" ref="I1893">SUMPRODUCT(([1]OUT_FinalEnergyCons!$B$4:$B$10000="Var_cap")*1, (ISNUMBER(SEARCH("SCOM-SHngahp",[1]OUT_FinalEnergyCons!$A$4:$A$10000)))*1,[1]OUT_FinalEnergyCons!G$4:G$10000)</f>
        <v>1.029283332087138E-4</v>
      </c>
      <c r="J1893" s="1" cm="1">
        <f t="array" ref="J1893">SUMPRODUCT(([1]OUT_FinalEnergyCons!$B$4:$B$10000="Var_cap")*1, (ISNUMBER(SEARCH("SCOM-SHngahp",[1]OUT_FinalEnergyCons!$A$4:$A$10000)))*1,[1]OUT_FinalEnergyCons!H$4:H$10000)</f>
        <v>3.1319269380140242E-2</v>
      </c>
      <c r="K1893" s="1" cm="1">
        <f t="array" ref="K1893">SUMPRODUCT(([1]OUT_FinalEnergyCons!$B$4:$B$10000="Var_cap")*1, (ISNUMBER(SEARCH("SCOM-SHngahp",[1]OUT_FinalEnergyCons!$A$4:$A$10000)))*1,[1]OUT_FinalEnergyCons!I$4:I$10000)</f>
        <v>3.2295300990102749E-2</v>
      </c>
      <c r="L1893" s="1" cm="1">
        <f t="array" ref="L1893">SUMPRODUCT(([1]OUT_FinalEnergyCons!$B$4:$B$10000="Var_cap")*1, (ISNUMBER(SEARCH("SCOM-SHngahp",[1]OUT_FinalEnergyCons!$A$4:$A$10000)))*1,[1]OUT_FinalEnergyCons!J$4:J$10000)</f>
        <v>3.2278657682438476E-2</v>
      </c>
      <c r="M1893" s="1" cm="1">
        <f t="array" ref="M1893">SUMPRODUCT(([1]OUT_FinalEnergyCons!$B$4:$B$10000="Var_cap")*1, (ISNUMBER(SEARCH("SCOM-SHngahp",[1]OUT_FinalEnergyCons!$A$4:$A$10000)))*1,[1]OUT_FinalEnergyCons!K$4:K$10000)</f>
        <v>1.0493951249462711E-3</v>
      </c>
      <c r="N1893" s="1" cm="1">
        <f t="array" ref="N1893">SUMPRODUCT(([1]OUT_FinalEnergyCons!$B$4:$B$10000="Var_cap")*1, (ISNUMBER(SEARCH("SCOM-SHngahp",[1]OUT_FinalEnergyCons!$A$4:$A$10000)))*1,[1]OUT_FinalEnergyCons!L$4:L$10000)</f>
        <v>8.0604475722259691E-2</v>
      </c>
      <c r="O1893" s="1" cm="1">
        <f t="array" ref="O1893">SUMPRODUCT(([1]OUT_FinalEnergyCons!$B$4:$B$10000="Var_cap")*1, (ISNUMBER(SEARCH("SCOM-SHngahp",[1]OUT_FinalEnergyCons!$A$4:$A$10000)))*1,[1]OUT_FinalEnergyCons!M$4:M$10000)</f>
        <v>0.1665569628427401</v>
      </c>
      <c r="P1893" s="1" cm="1">
        <f t="array" ref="P1893">SUMPRODUCT(([1]OUT_FinalEnergyCons!$B$4:$B$10000="Var_cap")*1, (ISNUMBER(SEARCH("SCOM-SHngahp",[1]OUT_FinalEnergyCons!$A$4:$A$10000)))*1,[1]OUT_FinalEnergyCons!N$4:N$10000)</f>
        <v>0.25913541193436607</v>
      </c>
      <c r="Q1893" s="1" cm="1">
        <f t="array" ref="Q1893">SUMPRODUCT(([1]OUT_FinalEnergyCons!$B$4:$B$10000="Var_cap")*1, (ISNUMBER(SEARCH("SCOM-SHngahp",[1]OUT_FinalEnergyCons!$A$4:$A$10000)))*1,[1]OUT_FinalEnergyCons!O$4:O$10000)</f>
        <v>0.35983325982866143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0.10534136432790764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0.10534329821301613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0.10534394115991637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0.1053404985939991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0.11213890555632783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0.18024433559825562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0.38507155749705518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0.60545981321271702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0.87744798641493005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1.0356044936718793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1.2693744631311232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1.3032465529438515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0.47842372861493271</v>
      </c>
      <c r="G1895" s="1">
        <f t="shared" ref="G1895:O1895" si="2139">G1896</f>
        <v>0.53396157636200614</v>
      </c>
      <c r="H1895" s="1">
        <f t="shared" si="2139"/>
        <v>0.53395979831996709</v>
      </c>
      <c r="I1895" s="1">
        <f t="shared" si="2139"/>
        <v>0.55366792979159962</v>
      </c>
      <c r="J1895" s="1">
        <f t="shared" si="2139"/>
        <v>0.40432471857319519</v>
      </c>
      <c r="K1895" s="1">
        <f t="shared" si="2139"/>
        <v>0.32188693429127058</v>
      </c>
      <c r="L1895" s="1">
        <f t="shared" si="2139"/>
        <v>0.30591503290352673</v>
      </c>
      <c r="M1895" s="1">
        <f t="shared" si="2139"/>
        <v>0.13946050261713031</v>
      </c>
      <c r="N1895" s="1">
        <f t="shared" si="2139"/>
        <v>6.6869521507698898E-2</v>
      </c>
      <c r="O1895" s="1">
        <f t="shared" si="2139"/>
        <v>6.5584795450278788E-2</v>
      </c>
      <c r="P1895" s="1">
        <f>P1896</f>
        <v>3.2628331048416649E-2</v>
      </c>
      <c r="Q1895" s="1">
        <f>Q1896</f>
        <v>7.019640188679227E-2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0.47842372861493271</v>
      </c>
      <c r="G1896" s="1" cm="1">
        <f t="array" ref="G1896">SUMPRODUCT(([1]OUT_FinalEnergyCons!$B$4:$B$10000="Var_cap")*1, (ISNUMBER(SEARCH("SCOM-SHWODBR",[1]OUT_FinalEnergyCons!$A$4:$A$10000)))*1,[1]OUT_FinalEnergyCons!E$4:E$10000)</f>
        <v>0.53396157636200614</v>
      </c>
      <c r="H1896" s="1" cm="1">
        <f t="array" ref="H1896">SUMPRODUCT(([1]OUT_FinalEnergyCons!$B$4:$B$10000="Var_cap")*1, (ISNUMBER(SEARCH("SCOM-SHWODBR",[1]OUT_FinalEnergyCons!$A$4:$A$10000)))*1,[1]OUT_FinalEnergyCons!F$4:F$10000)</f>
        <v>0.53395979831996709</v>
      </c>
      <c r="I1896" s="1" cm="1">
        <f t="array" ref="I1896">SUMPRODUCT(([1]OUT_FinalEnergyCons!$B$4:$B$10000="Var_cap")*1, (ISNUMBER(SEARCH("SCOM-SHWODBR",[1]OUT_FinalEnergyCons!$A$4:$A$10000)))*1,[1]OUT_FinalEnergyCons!G$4:G$10000)</f>
        <v>0.55366792979159962</v>
      </c>
      <c r="J1896" s="1" cm="1">
        <f t="array" ref="J1896">SUMPRODUCT(([1]OUT_FinalEnergyCons!$B$4:$B$10000="Var_cap")*1, (ISNUMBER(SEARCH("SCOM-SHWODBR",[1]OUT_FinalEnergyCons!$A$4:$A$10000)))*1,[1]OUT_FinalEnergyCons!H$4:H$10000)</f>
        <v>0.40432471857319519</v>
      </c>
      <c r="K1896" s="1" cm="1">
        <f t="array" ref="K1896">SUMPRODUCT(([1]OUT_FinalEnergyCons!$B$4:$B$10000="Var_cap")*1, (ISNUMBER(SEARCH("SCOM-SHWODBR",[1]OUT_FinalEnergyCons!$A$4:$A$10000)))*1,[1]OUT_FinalEnergyCons!I$4:I$10000)</f>
        <v>0.32188693429127058</v>
      </c>
      <c r="L1896" s="1" cm="1">
        <f t="array" ref="L1896">SUMPRODUCT(([1]OUT_FinalEnergyCons!$B$4:$B$10000="Var_cap")*1, (ISNUMBER(SEARCH("SCOM-SHWODBR",[1]OUT_FinalEnergyCons!$A$4:$A$10000)))*1,[1]OUT_FinalEnergyCons!J$4:J$10000)</f>
        <v>0.30591503290352673</v>
      </c>
      <c r="M1896" s="1" cm="1">
        <f t="array" ref="M1896">SUMPRODUCT(([1]OUT_FinalEnergyCons!$B$4:$B$10000="Var_cap")*1, (ISNUMBER(SEARCH("SCOM-SHWODBR",[1]OUT_FinalEnergyCons!$A$4:$A$10000)))*1,[1]OUT_FinalEnergyCons!K$4:K$10000)</f>
        <v>0.13946050261713031</v>
      </c>
      <c r="N1896" s="1" cm="1">
        <f t="array" ref="N1896">SUMPRODUCT(([1]OUT_FinalEnergyCons!$B$4:$B$10000="Var_cap")*1, (ISNUMBER(SEARCH("SCOM-SHWODBR",[1]OUT_FinalEnergyCons!$A$4:$A$10000)))*1,[1]OUT_FinalEnergyCons!L$4:L$10000)</f>
        <v>6.6869521507698898E-2</v>
      </c>
      <c r="O1896" s="1" cm="1">
        <f t="array" ref="O1896">SUMPRODUCT(([1]OUT_FinalEnergyCons!$B$4:$B$10000="Var_cap")*1, (ISNUMBER(SEARCH("SCOM-SHWODBR",[1]OUT_FinalEnergyCons!$A$4:$A$10000)))*1,[1]OUT_FinalEnergyCons!M$4:M$10000)</f>
        <v>6.5584795450278788E-2</v>
      </c>
      <c r="P1896" s="1" cm="1">
        <f t="array" ref="P1896">SUMPRODUCT(([1]OUT_FinalEnergyCons!$B$4:$B$10000="Var_cap")*1, (ISNUMBER(SEARCH("SCOM-SHWODBR",[1]OUT_FinalEnergyCons!$A$4:$A$10000)))*1,[1]OUT_FinalEnergyCons!N$4:N$10000)</f>
        <v>3.2628331048416649E-2</v>
      </c>
      <c r="Q1896" s="1" cm="1">
        <f t="array" ref="Q1896">SUMPRODUCT(([1]OUT_FinalEnergyCons!$B$4:$B$10000="Var_cap")*1, (ISNUMBER(SEARCH("SCOM-SHWODBR",[1]OUT_FinalEnergyCons!$A$4:$A$10000)))*1,[1]OUT_FinalEnergyCons!O$4:O$10000)</f>
        <v>7.019640188679227E-2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0.15051166070911096</v>
      </c>
      <c r="G1897" s="1">
        <f t="shared" ref="G1897:O1897" si="2142">G1898</f>
        <v>0.17416782078082174</v>
      </c>
      <c r="H1897" s="1">
        <f t="shared" si="2142"/>
        <v>0.17416713241370624</v>
      </c>
      <c r="I1897" s="1">
        <f t="shared" si="2142"/>
        <v>0.17416749664264636</v>
      </c>
      <c r="J1897" s="1">
        <f t="shared" si="2142"/>
        <v>0.18379607371526585</v>
      </c>
      <c r="K1897" s="1">
        <f t="shared" si="2142"/>
        <v>0.20013002278724434</v>
      </c>
      <c r="L1897" s="1">
        <f t="shared" si="2142"/>
        <v>0.20014340834999242</v>
      </c>
      <c r="M1897" s="1">
        <f t="shared" si="2142"/>
        <v>0.27253838339495762</v>
      </c>
      <c r="N1897" s="1">
        <f t="shared" si="2142"/>
        <v>0.21542254869826433</v>
      </c>
      <c r="O1897" s="1">
        <f t="shared" si="2142"/>
        <v>0.20504496061333191</v>
      </c>
      <c r="P1897" s="1">
        <f>P1898</f>
        <v>0.20308734970288059</v>
      </c>
      <c r="Q1897" s="1">
        <f>Q1898</f>
        <v>0.35992444473912744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0.15051166070911096</v>
      </c>
      <c r="G1898" s="1" cm="1">
        <f t="array" ref="G1898">SUMPRODUCT(([1]OUT_FinalEnergyCons!$B$4:$B$10000="Var_cap")*1,(ISNUMBER(SEARCH("SCOM-SHPLTBR",[1]OUT_FinalEnergyCons!$A$4:$A$10000)))*1,[1]OUT_FinalEnergyCons!E$4:E$10000)</f>
        <v>0.17416782078082174</v>
      </c>
      <c r="H1898" s="1" cm="1">
        <f t="array" ref="H1898">SUMPRODUCT(([1]OUT_FinalEnergyCons!$B$4:$B$10000="Var_cap")*1,(ISNUMBER(SEARCH("SCOM-SHPLTBR",[1]OUT_FinalEnergyCons!$A$4:$A$10000)))*1,[1]OUT_FinalEnergyCons!F$4:F$10000)</f>
        <v>0.17416713241370624</v>
      </c>
      <c r="I1898" s="1" cm="1">
        <f t="array" ref="I1898">SUMPRODUCT(([1]OUT_FinalEnergyCons!$B$4:$B$10000="Var_cap")*1,(ISNUMBER(SEARCH("SCOM-SHPLTBR",[1]OUT_FinalEnergyCons!$A$4:$A$10000)))*1,[1]OUT_FinalEnergyCons!G$4:G$10000)</f>
        <v>0.17416749664264636</v>
      </c>
      <c r="J1898" s="1" cm="1">
        <f t="array" ref="J1898">SUMPRODUCT(([1]OUT_FinalEnergyCons!$B$4:$B$10000="Var_cap")*1,(ISNUMBER(SEARCH("SCOM-SHPLTBR",[1]OUT_FinalEnergyCons!$A$4:$A$10000)))*1,[1]OUT_FinalEnergyCons!H$4:H$10000)</f>
        <v>0.18379607371526585</v>
      </c>
      <c r="K1898" s="1" cm="1">
        <f t="array" ref="K1898">SUMPRODUCT(([1]OUT_FinalEnergyCons!$B$4:$B$10000="Var_cap")*1,(ISNUMBER(SEARCH("SCOM-SHPLTBR",[1]OUT_FinalEnergyCons!$A$4:$A$10000)))*1,[1]OUT_FinalEnergyCons!I$4:I$10000)</f>
        <v>0.20013002278724434</v>
      </c>
      <c r="L1898" s="1" cm="1">
        <f t="array" ref="L1898">SUMPRODUCT(([1]OUT_FinalEnergyCons!$B$4:$B$10000="Var_cap")*1,(ISNUMBER(SEARCH("SCOM-SHPLTBR",[1]OUT_FinalEnergyCons!$A$4:$A$10000)))*1,[1]OUT_FinalEnergyCons!J$4:J$10000)</f>
        <v>0.20014340834999242</v>
      </c>
      <c r="M1898" s="1" cm="1">
        <f t="array" ref="M1898">SUMPRODUCT(([1]OUT_FinalEnergyCons!$B$4:$B$10000="Var_cap")*1,(ISNUMBER(SEARCH("SCOM-SHPLTBR",[1]OUT_FinalEnergyCons!$A$4:$A$10000)))*1,[1]OUT_FinalEnergyCons!K$4:K$10000)</f>
        <v>0.27253838339495762</v>
      </c>
      <c r="N1898" s="1" cm="1">
        <f t="array" ref="N1898">SUMPRODUCT(([1]OUT_FinalEnergyCons!$B$4:$B$10000="Var_cap")*1,(ISNUMBER(SEARCH("SCOM-SHPLTBR",[1]OUT_FinalEnergyCons!$A$4:$A$10000)))*1,[1]OUT_FinalEnergyCons!L$4:L$10000)</f>
        <v>0.21542254869826433</v>
      </c>
      <c r="O1898" s="1" cm="1">
        <f t="array" ref="O1898">SUMPRODUCT(([1]OUT_FinalEnergyCons!$B$4:$B$10000="Var_cap")*1,(ISNUMBER(SEARCH("SCOM-SHPLTBR",[1]OUT_FinalEnergyCons!$A$4:$A$10000)))*1,[1]OUT_FinalEnergyCons!M$4:M$10000)</f>
        <v>0.20504496061333191</v>
      </c>
      <c r="P1898" s="1" cm="1">
        <f t="array" ref="P1898">SUMPRODUCT(([1]OUT_FinalEnergyCons!$B$4:$B$10000="Var_cap")*1,(ISNUMBER(SEARCH("SCOM-SHPLTBR",[1]OUT_FinalEnergyCons!$A$4:$A$10000)))*1,[1]OUT_FinalEnergyCons!N$4:N$10000)</f>
        <v>0.20308734970288059</v>
      </c>
      <c r="Q1898" s="1" cm="1">
        <f t="array" ref="Q1898">SUMPRODUCT(([1]OUT_FinalEnergyCons!$B$4:$B$10000="Var_cap")*1,(ISNUMBER(SEARCH("SCOM-SHPLTBR",[1]OUT_FinalEnergyCons!$A$4:$A$10000)))*1,[1]OUT_FinalEnergyCons!O$4:O$10000)</f>
        <v>0.35992444473912744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9.1070116192921879E-2</v>
      </c>
      <c r="G1899" s="1">
        <f t="shared" ref="G1899:O1899" si="2145">G1900</f>
        <v>9.9830366728820966E-2</v>
      </c>
      <c r="H1899" s="1">
        <f t="shared" si="2145"/>
        <v>9.9831686623752025E-2</v>
      </c>
      <c r="I1899" s="1">
        <f t="shared" si="2145"/>
        <v>0.10476024390894881</v>
      </c>
      <c r="J1899" s="1">
        <f t="shared" si="2145"/>
        <v>0.31546869734938798</v>
      </c>
      <c r="K1899" s="1">
        <f t="shared" si="2145"/>
        <v>0.54250190189904501</v>
      </c>
      <c r="L1899" s="1">
        <f t="shared" si="2145"/>
        <v>0.54686612514144395</v>
      </c>
      <c r="M1899" s="1">
        <f t="shared" si="2145"/>
        <v>0.54686597712174501</v>
      </c>
      <c r="N1899" s="1">
        <f t="shared" si="2145"/>
        <v>0.54686572150936297</v>
      </c>
      <c r="O1899" s="1">
        <f t="shared" si="2145"/>
        <v>0.54686566065880304</v>
      </c>
      <c r="P1899" s="1">
        <f>P1900</f>
        <v>0.54686538451111499</v>
      </c>
      <c r="Q1899" s="1">
        <f>Q1900</f>
        <v>0.54686527859662604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9.1070116192921879E-2</v>
      </c>
      <c r="G1900" s="1" cm="1">
        <f t="array" ref="G1900">SUMPRODUCT(([1]OUT_FinalEnergyCons!$B$4:$B$10000="Var_cap")*1, (ISNUMBER(SEARCH("SCOM-SHSOLBR",[1]OUT_FinalEnergyCons!$A$4:$A$10000)))*1,[1]OUT_FinalEnergyCons!E$4:E$10000)</f>
        <v>9.9830366728820966E-2</v>
      </c>
      <c r="H1900" s="1" cm="1">
        <f t="array" ref="H1900">SUMPRODUCT(([1]OUT_FinalEnergyCons!$B$4:$B$10000="Var_cap")*1, (ISNUMBER(SEARCH("SCOM-SHSOLBR",[1]OUT_FinalEnergyCons!$A$4:$A$10000)))*1,[1]OUT_FinalEnergyCons!F$4:F$10000)</f>
        <v>9.9831686623752025E-2</v>
      </c>
      <c r="I1900" s="1" cm="1">
        <f t="array" ref="I1900">SUMPRODUCT(([1]OUT_FinalEnergyCons!$B$4:$B$10000="Var_cap")*1, (ISNUMBER(SEARCH("SCOM-SHSOLBR",[1]OUT_FinalEnergyCons!$A$4:$A$10000)))*1,[1]OUT_FinalEnergyCons!G$4:G$10000)</f>
        <v>0.10476024390894881</v>
      </c>
      <c r="J1900" s="1" cm="1">
        <f t="array" ref="J1900">SUMPRODUCT(([1]OUT_FinalEnergyCons!$B$4:$B$10000="Var_cap")*1, (ISNUMBER(SEARCH("SCOM-SHSOLBR",[1]OUT_FinalEnergyCons!$A$4:$A$10000)))*1,[1]OUT_FinalEnergyCons!H$4:H$10000)</f>
        <v>0.31546869734938798</v>
      </c>
      <c r="K1900" s="1" cm="1">
        <f t="array" ref="K1900">SUMPRODUCT(([1]OUT_FinalEnergyCons!$B$4:$B$10000="Var_cap")*1, (ISNUMBER(SEARCH("SCOM-SHSOLBR",[1]OUT_FinalEnergyCons!$A$4:$A$10000)))*1,[1]OUT_FinalEnergyCons!I$4:I$10000)</f>
        <v>0.54250190189904501</v>
      </c>
      <c r="L1900" s="1" cm="1">
        <f t="array" ref="L1900">SUMPRODUCT(([1]OUT_FinalEnergyCons!$B$4:$B$10000="Var_cap")*1, (ISNUMBER(SEARCH("SCOM-SHSOLBR",[1]OUT_FinalEnergyCons!$A$4:$A$10000)))*1,[1]OUT_FinalEnergyCons!J$4:J$10000)</f>
        <v>0.54686612514144395</v>
      </c>
      <c r="M1900" s="1" cm="1">
        <f t="array" ref="M1900">SUMPRODUCT(([1]OUT_FinalEnergyCons!$B$4:$B$10000="Var_cap")*1, (ISNUMBER(SEARCH("SCOM-SHSOLBR",[1]OUT_FinalEnergyCons!$A$4:$A$10000)))*1,[1]OUT_FinalEnergyCons!K$4:K$10000)</f>
        <v>0.54686597712174501</v>
      </c>
      <c r="N1900" s="1" cm="1">
        <f t="array" ref="N1900">SUMPRODUCT(([1]OUT_FinalEnergyCons!$B$4:$B$10000="Var_cap")*1, (ISNUMBER(SEARCH("SCOM-SHSOLBR",[1]OUT_FinalEnergyCons!$A$4:$A$10000)))*1,[1]OUT_FinalEnergyCons!L$4:L$10000)</f>
        <v>0.54686572150936297</v>
      </c>
      <c r="O1900" s="1" cm="1">
        <f t="array" ref="O1900">SUMPRODUCT(([1]OUT_FinalEnergyCons!$B$4:$B$10000="Var_cap")*1, (ISNUMBER(SEARCH("SCOM-SHSOLBR",[1]OUT_FinalEnergyCons!$A$4:$A$10000)))*1,[1]OUT_FinalEnergyCons!M$4:M$10000)</f>
        <v>0.54686566065880304</v>
      </c>
      <c r="P1900" s="1" cm="1">
        <f t="array" ref="P1900">SUMPRODUCT(([1]OUT_FinalEnergyCons!$B$4:$B$10000="Var_cap")*1, (ISNUMBER(SEARCH("SCOM-SHSOLBR",[1]OUT_FinalEnergyCons!$A$4:$A$10000)))*1,[1]OUT_FinalEnergyCons!N$4:N$10000)</f>
        <v>0.54686538451111499</v>
      </c>
      <c r="Q1900" s="1" cm="1">
        <f t="array" ref="Q1900">SUMPRODUCT(([1]OUT_FinalEnergyCons!$B$4:$B$10000="Var_cap")*1, (ISNUMBER(SEARCH("SCOM-SHSOLBR",[1]OUT_FinalEnergyCons!$A$4:$A$10000)))*1,[1]OUT_FinalEnergyCons!O$4:O$10000)</f>
        <v>0.54686527859662604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6.1415625687003504E-5</v>
      </c>
      <c r="J1901" s="1">
        <f t="shared" si="2148"/>
        <v>3.219032918806142E-4</v>
      </c>
      <c r="K1901" s="1">
        <f t="shared" si="2148"/>
        <v>7.9443142645391457E-2</v>
      </c>
      <c r="L1901" s="1">
        <f t="shared" si="2148"/>
        <v>7.9397546398410485E-2</v>
      </c>
      <c r="M1901" s="1">
        <f t="shared" si="2148"/>
        <v>0.21843551413184145</v>
      </c>
      <c r="N1901" s="1">
        <f t="shared" si="2148"/>
        <v>0.1634605881301858</v>
      </c>
      <c r="O1901" s="1">
        <f t="shared" si="2148"/>
        <v>0.15131318385928877</v>
      </c>
      <c r="P1901" s="1">
        <f>P1902</f>
        <v>3.2830380423505813E-2</v>
      </c>
      <c r="Q1901" s="1">
        <f>Q1902</f>
        <v>1.1633891881426738E-2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6.1415625687003504E-5</v>
      </c>
      <c r="J1902" s="1" cm="1">
        <f t="array" ref="J1902">SUMPRODUCT(([1]OUT_FinalEnergyCons!$B$4:$B$10000="Var_cap")*1, (ISNUMBER(SEARCH("SCOM-SHH2BR",[1]OUT_FinalEnergyCons!$A$4:$A$10000)))*1,[1]OUT_FinalEnergyCons!H$4:H$10000)</f>
        <v>3.219032918806142E-4</v>
      </c>
      <c r="K1902" s="1" cm="1">
        <f t="array" ref="K1902">SUMPRODUCT(([1]OUT_FinalEnergyCons!$B$4:$B$10000="Var_cap")*1, (ISNUMBER(SEARCH("SCOM-SHH2BR",[1]OUT_FinalEnergyCons!$A$4:$A$10000)))*1,[1]OUT_FinalEnergyCons!I$4:I$10000)</f>
        <v>7.9443142645391457E-2</v>
      </c>
      <c r="L1902" s="1" cm="1">
        <f t="array" ref="L1902">SUMPRODUCT(([1]OUT_FinalEnergyCons!$B$4:$B$10000="Var_cap")*1, (ISNUMBER(SEARCH("SCOM-SHH2BR",[1]OUT_FinalEnergyCons!$A$4:$A$10000)))*1,[1]OUT_FinalEnergyCons!J$4:J$10000)</f>
        <v>7.9397546398410485E-2</v>
      </c>
      <c r="M1902" s="1" cm="1">
        <f t="array" ref="M1902">SUMPRODUCT(([1]OUT_FinalEnergyCons!$B$4:$B$10000="Var_cap")*1, (ISNUMBER(SEARCH("SCOM-SHH2BR",[1]OUT_FinalEnergyCons!$A$4:$A$10000)))*1,[1]OUT_FinalEnergyCons!K$4:K$10000)</f>
        <v>0.21843551413184145</v>
      </c>
      <c r="N1902" s="1" cm="1">
        <f t="array" ref="N1902">SUMPRODUCT(([1]OUT_FinalEnergyCons!$B$4:$B$10000="Var_cap")*1, (ISNUMBER(SEARCH("SCOM-SHH2BR",[1]OUT_FinalEnergyCons!$A$4:$A$10000)))*1,[1]OUT_FinalEnergyCons!L$4:L$10000)</f>
        <v>0.1634605881301858</v>
      </c>
      <c r="O1902" s="1" cm="1">
        <f t="array" ref="O1902">SUMPRODUCT(([1]OUT_FinalEnergyCons!$B$4:$B$10000="Var_cap")*1, (ISNUMBER(SEARCH("SCOM-SHH2BR",[1]OUT_FinalEnergyCons!$A$4:$A$10000)))*1,[1]OUT_FinalEnergyCons!M$4:M$10000)</f>
        <v>0.15131318385928877</v>
      </c>
      <c r="P1902" s="1" cm="1">
        <f t="array" ref="P1902">SUMPRODUCT(([1]OUT_FinalEnergyCons!$B$4:$B$10000="Var_cap")*1, (ISNUMBER(SEARCH("SCOM-SHH2BR",[1]OUT_FinalEnergyCons!$A$4:$A$10000)))*1,[1]OUT_FinalEnergyCons!N$4:N$10000)</f>
        <v>3.2830380423505813E-2</v>
      </c>
      <c r="Q1902" s="1" cm="1">
        <f t="array" ref="Q1902">SUMPRODUCT(([1]OUT_FinalEnergyCons!$B$4:$B$10000="Var_cap")*1, (ISNUMBER(SEARCH("SCOM-SHH2BR",[1]OUT_FinalEnergyCons!$A$4:$A$10000)))*1,[1]OUT_FinalEnergyCons!O$4:O$10000)</f>
        <v>1.1633891881426738E-2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4.673428573672938</v>
      </c>
      <c r="G1903" s="3">
        <f t="shared" ref="G1903:K1903" si="2150">SUM(G1904:G1953)</f>
        <v>4.7761524450170034</v>
      </c>
      <c r="H1903" s="3">
        <f t="shared" si="2150"/>
        <v>4.9055080931477857</v>
      </c>
      <c r="I1903" s="3">
        <f t="shared" si="2150"/>
        <v>5.2123407144976674</v>
      </c>
      <c r="J1903" s="3">
        <f t="shared" si="2150"/>
        <v>5.3804215906092105</v>
      </c>
      <c r="K1903" s="3">
        <f t="shared" si="2150"/>
        <v>5.5486415051884217</v>
      </c>
      <c r="L1903" s="3">
        <f t="shared" ref="L1903:O1903" si="2151">SUM(L1904:L1953)</f>
        <v>5.6530993822332034</v>
      </c>
      <c r="M1903" s="3">
        <f t="shared" si="2151"/>
        <v>5.7573237397535788</v>
      </c>
      <c r="N1903" s="3">
        <f t="shared" si="2151"/>
        <v>6.0543417654430787</v>
      </c>
      <c r="O1903" s="3">
        <f t="shared" si="2151"/>
        <v>6.1881016981758208</v>
      </c>
      <c r="P1903" s="3">
        <f>SUM(P1904:P1953)</f>
        <v>6.3339376917016779</v>
      </c>
      <c r="Q1903" s="3">
        <f>SUM(Q1904:Q1953)</f>
        <v>6.5009033698556955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4.2039925589587697E-2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3.643414277030714E-2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2.8026615023420541E-2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1.5142229691497598E-3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2.7064005435968419E-3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4.6636575587024644E-3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0.14612055754053466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0.2872104987690845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0.35113532218190174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0.36587794207636604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0.37171759191052833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0.36973925477400249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0.36917045780620844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0.36810302282832086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0.36776538911862944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7.3589075432287515E-3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1.1429594345103974E-2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0.11680563478320356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0.64484757281378757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1.7670935194283748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1.9170094622483886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1.9209224361187169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1.9025454441117373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1.8963209509896695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1.8906357098905562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1.8856346856056376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1.8847627557494191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4.2750492598681872E-3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8.7636016643492798E-3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9.4827524005458401E-3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7.9167127642784507E-3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5.8874358072421265E-2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0.41044819959091344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0.37658173560388702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0.86723372620164496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0.97028537674257342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1.3136794874283855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2.2449269058301118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1.9328053523215627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1.5352601518986654E-2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9.9459943046878094E-2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0.2621697517534628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0.99827059204430979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1.6165508896488441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1.9427786508770795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2.1163253672102136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2.2414044102042916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2.4185269727016832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2.1621453663621799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1.400279230975046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1.9243097839445689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2.5986888465260064E-5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5.61696573399092E-5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8.72895605947306E-5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9.9899405396587908E-5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8.6578796628986149E-5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4.7179207109277553E-5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5.1370257312979325E-5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2.62593067441474E-5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2.0919646974033155E-4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3.5921049824790452E-4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4.428882640516202E-4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5.5895480526201859E-4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4.8860673695297506E-3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7.48664972518138E-3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7.2640579622967345E-3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5.9922345090176249E-3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1.0708375893452595E-3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9.3188194958341642E-5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1.10903536801843E-4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6.8066980607340603E-5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5.6296307409387902E-4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5.8997403180692802E-4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4.8508549654584048E-4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2.3555487793156882E-4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4.0688061637625082E-3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1.079156594293857E-2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8.2672329909892511E-2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0.24384152722746957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0.65581846677634525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0.50605958596862954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0.50954591351392797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0.186346744137938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0.12019680202852336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8.4415401423000005E-4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7.5757686119808099E-4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4.1043599167532113E-4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7.2627941332539707E-3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1.2521497739575942E-2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1.209231056430499E-2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9.956608865098986E-3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2.1796298135735664E-3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2.4386318575620028E-4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1.69293271862731E-4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8.7794259561895896E-5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9.7782748675772205E-2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0.27686442554004898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0.2661351160756707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0.22926502157850476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3.7547770610416202E-5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7.1266879849692905E-5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1.017203993035865E-4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9.7478918108645943E-5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5.1776914741548018E-5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3.0272572479662018E-4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2.4655967425234599E-4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8.5405586278001296E-4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3.8525581364682064E-5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2.3272749485468984E-5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2.2557357507020225E-5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2.5416989996517065E-5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9.0989968258085125E-5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2.1990495367751127E-4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2.1571059814224134E-4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1.2050894678002725E-4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1.193625437842231E-3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1.01257377422456E-3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6.8420149215997798E-4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4.2105986891440806E-5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3.7278628908405596E-5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2.3229139273581706E-5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3.2348671263004371E-2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6.7594459270042179E-2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0.38137104304065716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0.53007001564139267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0.36725294345143633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0.34564953576058172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0.17241670788032401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0.110619182421182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5.1156184399136703E-5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4.4590913140065689E-5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2.559881685708897E-5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2.5909294568276587E-4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7.8545614621405597E-4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8.5318950531561104E-4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2.6659065139771343E-3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1.936390198800659E-3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1.0582464000920512E-3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1.6367504498751826E-2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1.42168603729712E-2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6.8559111175161905E-2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0.17368021460785066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0.16706718072385057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0.16071704442124854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2.0659045527685901E-6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2.91390901066662E-6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2.1992425734903984E-7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2.8744245984955008E-7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3.3335999826960668E-7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3.0158989064565765E-7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2.8748195038381938E-7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2.4907400960788852E-7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2.137838006319862E-7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1.5287933902721929E-7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4.0236169450610601E-7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6.2992609073987041E-6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7.3680507851820997E-6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7.8103431555407699E-6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2.8206225461120955E-7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2.6224764455044699E-7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2.5079469222265612E-7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2.5029574960428712E-7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2.4166744717346004E-7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2.38208107046044E-7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2.4222718898748587E-7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2.2703285117816481E-7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4.2634913535531099E-7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5.3621712243529855E-5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1.0893017883445082E-4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1.040730266096773E-4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3.7093573742627659E-7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2.7846896809988132E-7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2.1791849088134491E-7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2.209726427667059E-7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2.318891037699972E-7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2.2585757402592493E-7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2.3625434898088433E-7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2.6487867294795737E-7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4.5299280522108602E-7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1.12833501039711E-6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1.54054976942518E-6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2.0337731283830989E-7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2.54659137963247E-7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2.528057579968319E-7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2.563638596089462E-7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2.399002520205949E-7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2.3589604466052657E-7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2.1797831060737242E-7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2.1195884669930389E-7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4.1002961968258999E-7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6.5792607361353381E-2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5.6690091287950849E-3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6.6752878869756694E-3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6.8307034696054808E-3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5.5266733689903012E-3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5.9424884309220046E-4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6.0973635476921112E-5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1.7227134304096177E-2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3.1595253999137138E-2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0.1125714862166711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9.6601865427907302E-2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5.6010408956531997E-2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8.2688398690924994E-3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1.4248869594070141E-2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0.19117758605294305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0.18068578562069629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0.14551875232407774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4.6856552073319027E-2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1.6514488256789195E-5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8.3204947240551972E-3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1.4143565349667941E-2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1.3624095858051083E-2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1.1439388021418036E-2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2.0556036410641033E-3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2.7408736379814421E-5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2.4923293720133151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2.1592869581561773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3.6542730852944287E-2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3.9785577814477419E-2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0.12624392756030511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0.10659825422978542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5.5878621989710685E-2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8.7529386959410063E-3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0.21743102523674498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0.24339171297508488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0.24041217838460277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0.18999436026796301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1.0507130240624952E-2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5.7821705673086196E-5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0.18201268796329398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0.20368968930306483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0.2493189653912663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0.20574651171179431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3.976933304245122E-2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4.9061251969974616E-3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0.15707588852180729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0.17928923320467544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0.38153929766677197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0.32231244395091996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0.13752003682714839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2.0676217025776867E-2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1.5313248376182699E-5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7.6692861939553196E-5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9.7968082748150896E-5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6.8781124638935001E-5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2.1402956797644998E-5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7.9180105760689608E-6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3.67435228331969E-5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5.2972614129091501E-5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3.77157583773009E-5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1.3110518878734501E-5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9.0875371532374405E-6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3.2916399155582801E-5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4.3764168941837899E-5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3.02365559842999E-5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9.8571373397944297E-6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1.24162876292531E-5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5.1940721934324198E-5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7.7255490156733498E-5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5.4917379534106897E-5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1.9596337969234E-5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2.9907897983021174E-2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2.9790533749991865E-2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2.4141088241836018E-2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8.8638201302659574E-3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2.0926698954232251E-4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2.5983199948332024E-4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0.11716699193658806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0.2017885345874465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0.16902200423547753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8.7687687984715879E-2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9.18368543363309E-3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1.8564241378102107E-3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3.7324800940717441E-3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3.5912935597043781E-3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2.8762933374495855E-3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6.6562293686450247E-4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1.4308523782969585E-5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3.7729601250920484E-3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8.8302329415147311E-3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8.4515710501682512E-3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7.1033897538313878E-3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1.5827514117677458E-3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1.3386503258850168E-5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1.0585551069214341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4.4467168644692767E-4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5.0376131021147828E-4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5.4769333607699233E-4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4.282840833820084E-4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7.3922787417140932E-5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1.9585754777352153E-5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6.4569746986562274E-2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6.8519696520597168E-2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6.7925304769286432E-2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5.1512138934315957E-2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1.7989697110300355E-3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1.0286557352191851E-5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0.18324160957892985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0.1950122056554387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0.19299720875127302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0.14996012869675951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5.6375441032344873E-3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7.3292326650236334E-6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7.1262479544813642E-2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7.934387621617281E-2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7.8217578822966011E-2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6.1071940995088496E-2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3.3797298086646905E-3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5.02726234643004E-6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1.49858601972719E-5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6.4464974139563893E-5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9.3293738913456805E-5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6.6163239663613997E-5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2.3106389048835901E-5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7.6859146656755296E-6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3.0367007465135802E-5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4.4639128788348703E-5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3.1560827064351002E-5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1.11783420686097E-5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8.6098179349005707E-6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2.7053916069575001E-5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3.6014833067867298E-5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2.45781775995539E-5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8.0546267788975596E-6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6.51634749242128E-6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1.7208880989157499E-5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2.3770871688011301E-5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1.60542604957679E-5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5.4739206151894797E-6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1.7584717744440018E-4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1.7677098240308055E-4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1.0409239412080426E-5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1.87227750597111E-6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1.7792691669159996E-8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2.8344300852454407E-3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2.7967033507271667E-3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2.6607428215558171E-8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1.7056026818462267E-8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2.6523329990513957E-9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1.5977449212651465E-4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1.5901024091727336E-4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1.2703511983259326E-5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2.2371557614864047E-6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3.9086044543132995E-9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2.5350360973969842E-3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2.3600851925583482E-3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2.2252341510663881E-8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1.5239380679252235E-8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2.9476159658239984E-9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5.7101847575626934</v>
      </c>
      <c r="G1954" s="3">
        <f t="shared" ref="G1954:K1954" si="2155">SUM(G1955:G1977)</f>
        <v>5.681748524734954</v>
      </c>
      <c r="H1954" s="3">
        <f t="shared" si="2155"/>
        <v>5.8446716322618029</v>
      </c>
      <c r="I1954" s="3">
        <f t="shared" si="2155"/>
        <v>6.7295970508594412</v>
      </c>
      <c r="J1954" s="3">
        <f t="shared" si="2155"/>
        <v>7.051715750254238</v>
      </c>
      <c r="K1954" s="3">
        <f t="shared" si="2155"/>
        <v>7.2477053695206957</v>
      </c>
      <c r="L1954" s="3">
        <f t="shared" ref="L1954:O1954" si="2156">SUM(L1955:L1977)</f>
        <v>7.4748743349328697</v>
      </c>
      <c r="M1954" s="3">
        <f t="shared" si="2156"/>
        <v>7.7343484585728266</v>
      </c>
      <c r="N1954" s="3">
        <f t="shared" si="2156"/>
        <v>7.9990807806762199</v>
      </c>
      <c r="O1954" s="3">
        <f t="shared" si="2156"/>
        <v>8.2355589123514275</v>
      </c>
      <c r="P1954" s="3">
        <f>SUM(P1955:P1977)</f>
        <v>8.4635722999920571</v>
      </c>
      <c r="Q1954" s="3">
        <f>SUM(Q1955:Q1977)</f>
        <v>8.6825485422248487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3.7787746585746192E-2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4.2940496510256243E-3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1.1304257430417455E-2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2.052626197994782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2.3592789713121296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2.8538327959937222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2.9318272794583646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3.037616746175317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3.171113011474946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3.2695937763610776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3.3461426396519829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3.3889715633949544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7.8807195590753342E-3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1.1907554578387452E-2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1.8203820301155683E-2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0.75182474731183579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0.79653670206211702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0.8215279262992311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0.84622656902196869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0.87511580391996113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0.8993011650435172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0.92533857942238462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0.95330308317013246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0.98667892991895012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1.7198981446225E-2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3.0622834767977159E-2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3.5914646171935613E-2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3.7559878393199191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3.8516963790947898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3.5720174194780299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3.6964616502973899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3.8210585558801999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3.9282080160406099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4.0400773366413096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4.1634893519058593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4.3058952047594099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4.0686952882042427E-4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4.8499174866957397E-4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6.5036246418941806E-4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0.16900229268298564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4.4194544388023504E-2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3.1568532038303402E-4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3.5840808672849158E-4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5.5735259734883999E-4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4.5858811714599902E-4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5.4921992665513998E-4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6.3722526408296605E-4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1.0028441515339999E-3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0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0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0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0.17415881724711299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0.17514057943931999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1.0211797930154663E-6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5.3728155818302618E-7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0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0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0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8.7538657058585409E-4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1.30333467703287E-3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6.3222851654099672E-6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3.1297594244650197E-6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6.0536270015457496E-4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8.7236543287290207E-4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6.1442560056103831E-7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3.4057490746761204E-5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6.2946571169825009E-5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4.9244975874178963E-6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4.5678335274397588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0.47718304652746041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1.0029080961389025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1.2361768074030822E-4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5.0809712698069581E-7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0.18461603375527399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0.22508764308219625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0.40931559003179802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6.2898670850192705E-6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2.4747831406092503E-6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0.80681434599156099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1.0040775344419197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1.835865141024855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7.2468566997968553E-7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3.339803812253669E-3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3.4545156552337643E-4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3.220474210644266E-4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4.568344201693125E-6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8.3571848993908862E-2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3.5307589185102999E-4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1.1778361319690401E-3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1.0829602048999146E-6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4.6184539021199972E-7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2.0420848806535302E-4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1.4488279375536499E-3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2.8036118770599161E-6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2.0416305380030024E-6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1.3423903556618999E-4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5.532972761883E-3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0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1.9331516322456898E-5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4.8221181057241206E-5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4.0040119930293005E-6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1.15424293287398E-5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4.2806841773910996E-7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2.8491665109804072</v>
      </c>
      <c r="G1978" s="3">
        <f t="shared" ref="G1978" si="2159">SUM(G1979:G2001)</f>
        <v>3.0786644020395744</v>
      </c>
      <c r="H1978" s="3">
        <f t="shared" ref="H1978" si="2160">SUM(H1979:H2001)</f>
        <v>2.8864589299549297</v>
      </c>
      <c r="I1978" s="3">
        <f t="shared" ref="I1978" si="2161">SUM(I1979:I2001)</f>
        <v>2.9725779688042189</v>
      </c>
      <c r="J1978" s="3">
        <f t="shared" ref="J1978" si="2162">SUM(J1979:J2001)</f>
        <v>2.9277077087893471</v>
      </c>
      <c r="K1978" s="3">
        <f t="shared" ref="K1978" si="2163">SUM(K1979:K2001)</f>
        <v>2.9276628160002507</v>
      </c>
      <c r="L1978" s="3">
        <f t="shared" ref="L1978:O1978" si="2164">SUM(L1979:L2001)</f>
        <v>2.934948307253074</v>
      </c>
      <c r="M1978" s="3">
        <f t="shared" si="2164"/>
        <v>2.9420883435376921</v>
      </c>
      <c r="N1978" s="3">
        <f t="shared" si="2164"/>
        <v>3.0354277558443137</v>
      </c>
      <c r="O1978" s="3">
        <f t="shared" si="2164"/>
        <v>3.1252870948827423</v>
      </c>
      <c r="P1978" s="3">
        <f>SUM(P1979:P2001)</f>
        <v>3.2117763299896014</v>
      </c>
      <c r="Q1978" s="3">
        <f>SUM(Q1979:Q2001)</f>
        <v>3.2949729740436005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1.0145586625749419E-2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1.4209793062315131E-2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1.4044621977048757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1.4103721673212497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1.4095142469513848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1.4060425648194144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1.4093644705671886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1.4612564172695257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1.5045148749848161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1.5459685436771682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1.5857466706589032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4.1034973301414404E-3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4.7279950959460467E-3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5.4392988409545998E-3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1.2474132971350842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1.2495550739330981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1.2503643181172905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1.2534020133895201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1.256454807380907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1.29637989547013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1.3347622193941393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1.3716947780541924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1.4072322402766899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9.7469439105142021E-4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1.2658193228299052E-3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1.5224673688168891E-3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0.27565694236640453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0.26760273432279175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0.26743486709326597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0.26811110324326803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0.26875304975307301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0.27727673076848697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0.285486881466192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0.29338621231628698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0.30099091685441104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9.5659889449847311E-5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1.7833969998683801E-4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1.027154080826111E-4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1.2474877799848101E-4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2.97651173190372E-4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3.7616290341339502E-4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5.2699682841783699E-4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5.1471233617082909E-4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5.2311903759453908E-4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7.2679594195358015E-4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1.0031462535961301E-3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4.85349412646902E-3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5.7761341476023197E-3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4.6726282956269871E-5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2.0798491327902025E-5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2.10971339859668E-5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3.3125002062504602E-3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3.3005951659610799E-3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3.4979120325915301E-4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6.86614811694398E-4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9.069776604150058E-6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1.5883602039849986E-6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1.6427919117661201E-4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3.01729078446504E-4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1.1821597642559755E-6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4.1464724242674603E-5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7.5970623216563797E-5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3.7659013597160996E-6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1.3033193714382567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0.84931688943516404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1.0226796491565722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1.6788671864155023E-2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1.2864877125292988E-5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1.963662062584004E-6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3.0949917606713796E-5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3.0949917606713796E-5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0.93954398493515601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0.94055892388832463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1.0746366221707753E-4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2.8577119140929911E-6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2.9561940053302E-6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1.37050348660135E-5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1.37050348660135E-5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0.20247227626949771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0.20039769914851455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0.20065679648432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3.8839480160409844E-6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1.1554220118111504E-2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3.4779881745187823E-4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3.6738680677364164E-4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4.7338937857511229E-6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2.9722018741041245E-2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6.6898154189692601E-4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2.6430307814880101E-2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2.7965026694800398E-2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1.371843325519983E-5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2.5715675065512998E-5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3.61892226674888E-3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3.6033834176861499E-3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1.7867728187819499E-4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6.6838066132922304E-4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6.6656029916720026E-6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1.1565603830729868E-6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4.0385471985756102E-5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4.0385471985756102E-5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1.0140428167041299E-4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3.16039494860035E-4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2.1830087859739847E-6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3.0262162337804602E-5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6.9464104600110296E-5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3.4433943354171987E-6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393.42853777699997</v>
      </c>
      <c r="G2002" s="3">
        <f t="shared" ref="G2002:K2002" si="2167">SUM(G2003:G2011)</f>
        <v>399.40189725113976</v>
      </c>
      <c r="H2002" s="3">
        <f t="shared" si="2167"/>
        <v>407.07987097877071</v>
      </c>
      <c r="I2002" s="3">
        <f t="shared" si="2167"/>
        <v>419.87584545627902</v>
      </c>
      <c r="J2002" s="3">
        <f t="shared" si="2167"/>
        <v>443.9140441081945</v>
      </c>
      <c r="K2002" s="3">
        <f t="shared" si="2167"/>
        <v>470.76617285762251</v>
      </c>
      <c r="L2002" s="3">
        <f t="shared" ref="L2002:O2002" si="2168">SUM(L2003:L2011)</f>
        <v>502.29355634826942</v>
      </c>
      <c r="M2002" s="3">
        <f t="shared" si="2168"/>
        <v>538.28356616332314</v>
      </c>
      <c r="N2002" s="3">
        <f t="shared" si="2168"/>
        <v>556.75414178647554</v>
      </c>
      <c r="O2002" s="3">
        <f t="shared" si="2168"/>
        <v>573.16995144204884</v>
      </c>
      <c r="P2002" s="3">
        <f>SUM(P2003:P2011)</f>
        <v>589.05462417980755</v>
      </c>
      <c r="Q2002" s="3">
        <f>SUM(Q2003:Q2011)</f>
        <v>604.25627312303686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1.9499791362275065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1.6990000000000003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3.7397363022290708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5.5520158588469908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80.785912545006383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317.78361083069211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470.75303378780535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502.29344730546165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538.28346620911532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556.75404260426137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573.16985596533038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589.05453902495321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604.25611333621328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1.36659901708771E-3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1.9926053810780399E-3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1.1110190250634995E-4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1.0666310557771598E-4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9.9120615497597401E-5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1.0904280778304399E-4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9.99542078571783E-5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9.9182214151976602E-5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9.5476718419550201E-5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8.5154854352458793E-5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1.5978682361614E-4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39.825920114115853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12.434999999999995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14.138362941996434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26.518209910532402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47.575600780423471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33.824618545574801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3.9898040311500682E-3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228.68175919463644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106.16898998182185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125.16539810604803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125.22183626797406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70.933365000372888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5.4779249479414295E-2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3.9969439969794697E-3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13.8641709000623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63.088119721507397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128.28252238478498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92.250926860751804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5.0532011734993887E-3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2.6678893501983811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2.5171957351201173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2.1010299478621324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3.1045551096261018E-7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1.9585908379410209E-6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41.460561941896437</v>
      </c>
      <c r="G2012" s="3">
        <f t="shared" ref="G2012" si="2171">SUM(G2013:G2021)</f>
        <v>43.00743727768451</v>
      </c>
      <c r="H2012" s="3">
        <f t="shared" ref="H2012" si="2172">SUM(H2013:H2021)</f>
        <v>43.497581830647349</v>
      </c>
      <c r="I2012" s="3">
        <f t="shared" ref="I2012" si="2173">SUM(I2013:I2021)</f>
        <v>45.397778252916886</v>
      </c>
      <c r="J2012" s="3">
        <f t="shared" ref="J2012" si="2174">SUM(J2013:J2021)</f>
        <v>47.377776289591814</v>
      </c>
      <c r="K2012" s="3">
        <f t="shared" ref="K2012" si="2175">SUM(K2013:K2021)</f>
        <v>49.35809577906462</v>
      </c>
      <c r="L2012" s="3">
        <f t="shared" ref="L2012:O2012" si="2176">SUM(L2013:L2021)</f>
        <v>51.364041712954041</v>
      </c>
      <c r="M2012" s="3">
        <f t="shared" si="2176"/>
        <v>53.368442358744744</v>
      </c>
      <c r="N2012" s="3">
        <f t="shared" si="2176"/>
        <v>55.270418106850812</v>
      </c>
      <c r="O2012" s="3">
        <f t="shared" si="2176"/>
        <v>57.194761698845241</v>
      </c>
      <c r="P2012" s="3">
        <f>SUM(P2013:P2021)</f>
        <v>59.232288055370688</v>
      </c>
      <c r="Q2012" s="3">
        <f>SUM(Q2013:Q2021)</f>
        <v>61.54986589615482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3.0830756229809297E-2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6.9382840787037367E-2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7.2440842541527384E-2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2.4789656883587339E-2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8.2336557716898806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15.020082715107799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34.616991509091605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45.1278662964543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55.270296861534298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57.194646343249403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59.2321726583749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61.549709276394999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1.037192397511749E-2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3.116378190701563E-3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3.170716508431334E-3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1.4534010583127412E-4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1.42180375123585E-4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1.362021927436128E-4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1.3354860961783298E-4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1.26918931758226E-4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1.2124531651472599E-4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1.1535559583945201E-4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1.1539699578989369E-4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1.56619759823188E-4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29.661986606712471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19.774661022079304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11.727447318200444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13.727238560377121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10.723252079814959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0.98487629544043997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1.2958388072824602E-3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1.2028037293288099E-3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1.9136327405258101E-3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1.0419547791482499E-3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9.4280435773866493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12.9190555680523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34.495636554132403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39.137683124407197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34.331669757083702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16.739997964542603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8.2366393119741996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2.9925336778596393E-2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4.994898863694414E-3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4.995957063428944E-3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4.9970730212929903E-3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4.9993743123353303E-3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5.0043009510429707E-3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5.0050579696890906E-3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2.7678766053420398E-3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2.3528723471585901E-4</v>
      </c>
      <c r="G2022" s="3">
        <f t="shared" ref="G2022" si="2180">SUM(G2023,G2027,G2030)</f>
        <v>3.2292648237827601E-4</v>
      </c>
      <c r="H2022" s="3">
        <f t="shared" ref="H2022" si="2181">SUM(H2023,H2027,H2030)</f>
        <v>3.2514235758137651E-4</v>
      </c>
      <c r="I2022" s="3">
        <f t="shared" ref="I2022" si="2182">SUM(I2023,I2027,I2030)</f>
        <v>4.3917233891983629E-3</v>
      </c>
      <c r="J2022" s="3">
        <f t="shared" ref="J2022" si="2183">SUM(J2023,J2027,J2030)</f>
        <v>0.44581060401182449</v>
      </c>
      <c r="K2022" s="3">
        <f t="shared" ref="K2022" si="2184">SUM(K2023,K2027,K2030)</f>
        <v>0.5135388423583459</v>
      </c>
      <c r="L2022" s="3">
        <f t="shared" ref="L2022:O2022" si="2185">SUM(L2023,L2027,L2030)</f>
        <v>0.53411696069587866</v>
      </c>
      <c r="M2022" s="3">
        <f t="shared" si="2185"/>
        <v>0.72407629115481242</v>
      </c>
      <c r="N2022" s="3">
        <f t="shared" si="2185"/>
        <v>0.7735027211626988</v>
      </c>
      <c r="O2022" s="3">
        <f t="shared" si="2185"/>
        <v>0.86995718988559534</v>
      </c>
      <c r="P2022" s="3">
        <f>SUM(P2023,P2027,P2030)</f>
        <v>0.95000940959545765</v>
      </c>
      <c r="Q2022" s="3">
        <f>SUM(Q2023,Q2027,Q2030)</f>
        <v>1.0017952870801061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2.3528723471585901E-4</v>
      </c>
      <c r="G2023" s="1" cm="1">
        <f t="array" ref="G2023">SUMPRODUCT(ISNUMBER(SEARCH("SUP_ELCH2*",[1]OUT_SyntheticFuels!$C$4:$C$1000))*1,("Var_cap"=[1]OUT_SyntheticFuels!$B$4:$B$1000)*1,[1]OUT_SyntheticFuels!F$4:F$1000)</f>
        <v>3.2292648237827601E-4</v>
      </c>
      <c r="H2023" s="1" cm="1">
        <f t="array" ref="H2023">SUMPRODUCT(ISNUMBER(SEARCH("SUP_ELCH2*",[1]OUT_SyntheticFuels!$C$4:$C$1000))*1,("Var_cap"=[1]OUT_SyntheticFuels!$B$4:$B$1000)*1,[1]OUT_SyntheticFuels!G$4:G$1000)</f>
        <v>3.2514235758137651E-4</v>
      </c>
      <c r="I2023" s="1" cm="1">
        <f t="array" ref="I2023">SUMPRODUCT(ISNUMBER(SEARCH("SUP_ELCH2*",[1]OUT_SyntheticFuels!$C$4:$C$1000))*1,("Var_cap"=[1]OUT_SyntheticFuels!$B$4:$B$1000)*1,[1]OUT_SyntheticFuels!H$4:H$1000)</f>
        <v>4.3914862876576911E-3</v>
      </c>
      <c r="J2023" s="1" cm="1">
        <f t="array" ref="J2023">SUMPRODUCT(ISNUMBER(SEARCH("SUP_ELCH2*",[1]OUT_SyntheticFuels!$C$4:$C$1000))*1,("Var_cap"=[1]OUT_SyntheticFuels!$B$4:$B$1000)*1,[1]OUT_SyntheticFuels!I$4:I$1000)</f>
        <v>0.44580997344752649</v>
      </c>
      <c r="K2023" s="1" cm="1">
        <f t="array" ref="K2023">SUMPRODUCT(ISNUMBER(SEARCH("SUP_ELCH2*",[1]OUT_SyntheticFuels!$C$4:$C$1000))*1,("Var_cap"=[1]OUT_SyntheticFuels!$B$4:$B$1000)*1,[1]OUT_SyntheticFuels!J$4:J$1000)</f>
        <v>0.51353756865377587</v>
      </c>
      <c r="L2023" s="1" cm="1">
        <f t="array" ref="L2023">SUMPRODUCT(ISNUMBER(SEARCH("SUP_ELCH2*",[1]OUT_SyntheticFuels!$C$4:$C$1000))*1,("Var_cap"=[1]OUT_SyntheticFuels!$B$4:$B$1000)*1,[1]OUT_SyntheticFuels!K$4:K$1000)</f>
        <v>0.53411473283643629</v>
      </c>
      <c r="M2023" s="1" cm="1">
        <f t="array" ref="M2023">SUMPRODUCT(ISNUMBER(SEARCH("SUP_ELCH2*",[1]OUT_SyntheticFuels!$C$4:$C$1000))*1,("Var_cap"=[1]OUT_SyntheticFuels!$B$4:$B$1000)*1,[1]OUT_SyntheticFuels!L$4:L$1000)</f>
        <v>0.63807780176408535</v>
      </c>
      <c r="N2023" s="1" cm="1">
        <f t="array" ref="N2023">SUMPRODUCT(ISNUMBER(SEARCH("SUP_ELCH2*",[1]OUT_SyntheticFuels!$C$4:$C$1000))*1,("Var_cap"=[1]OUT_SyntheticFuels!$B$4:$B$1000)*1,[1]OUT_SyntheticFuels!M$4:M$1000)</f>
        <v>0.60534627288396003</v>
      </c>
      <c r="O2023" s="1" cm="1">
        <f t="array" ref="O2023">SUMPRODUCT(ISNUMBER(SEARCH("SUP_ELCH2*",[1]OUT_SyntheticFuels!$C$4:$C$1000))*1,("Var_cap"=[1]OUT_SyntheticFuels!$B$4:$B$1000)*1,[1]OUT_SyntheticFuels!N$4:N$1000)</f>
        <v>0.69465704316808707</v>
      </c>
      <c r="P2023" s="1" cm="1">
        <f t="array" ref="P2023">SUMPRODUCT(ISNUMBER(SEARCH("SUP_ELCH2*",[1]OUT_SyntheticFuels!$C$4:$C$1000))*1,("Var_cap"=[1]OUT_SyntheticFuels!$B$4:$B$1000)*1,[1]OUT_SyntheticFuels!O$4:O$1000)</f>
        <v>0.74134621051139771</v>
      </c>
      <c r="Q2023" s="1" cm="1">
        <f t="array" ref="Q2023">SUMPRODUCT(ISNUMBER(SEARCH("SUP_ELCH2*",[1]OUT_SyntheticFuels!$C$4:$C$1000))*1,("Var_cap"=[1]OUT_SyntheticFuels!$B$4:$B$1000)*1,[1]OUT_SyntheticFuels!P$4:P$1000)</f>
        <v>0.7799960784626403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2.3528723471585901E-4</v>
      </c>
      <c r="G2024" s="1">
        <f t="shared" ref="G2024" si="2189">G2023-G2025-G2026</f>
        <v>3.2292648237827601E-4</v>
      </c>
      <c r="H2024" s="1">
        <f t="shared" ref="H2024" si="2190">H2023-H2025-H2026</f>
        <v>3.2514235758137651E-4</v>
      </c>
      <c r="I2024" s="1">
        <f t="shared" ref="I2024" si="2191">I2023-I2025-I2026</f>
        <v>4.3879509204219867E-3</v>
      </c>
      <c r="J2024" s="1">
        <f t="shared" ref="J2024" si="2192">J2023-J2025-J2026</f>
        <v>0.44569131888824126</v>
      </c>
      <c r="K2024" s="1">
        <f t="shared" ref="K2024" si="2193">K2023-K2025-K2026</f>
        <v>0.51313014108252286</v>
      </c>
      <c r="L2024" s="1">
        <f t="shared" ref="L2024:O2024" si="2194">L2023-L2025-L2026</f>
        <v>0.53353397855189966</v>
      </c>
      <c r="M2024" s="1">
        <f t="shared" si="2194"/>
        <v>0.63730949964060957</v>
      </c>
      <c r="N2024" s="1">
        <f t="shared" si="2194"/>
        <v>0.60476375976125774</v>
      </c>
      <c r="O2024" s="1">
        <f t="shared" si="2194"/>
        <v>0.69400116598499528</v>
      </c>
      <c r="P2024" s="1">
        <f>P2023-P2025-P2026</f>
        <v>0.74069748314088224</v>
      </c>
      <c r="Q2024" s="1">
        <f>Q2023-Q2025-Q2026</f>
        <v>0.77876871325870001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3.5353672357047402E-6</v>
      </c>
      <c r="J2025" s="1" cm="1">
        <f t="array" ref="J2025">SUMPRODUCT(ISNUMBER(SEARCH("SUP_ELCH2*D",[1]OUT_SyntheticFuels!$C$4:$C$1000))*1,("Var_cap"=[1]OUT_SyntheticFuels!$B$4:$B$1000)*1,[1]OUT_SyntheticFuels!I$4:I$1000)</f>
        <v>1.18654559285205E-4</v>
      </c>
      <c r="K2025" s="1" cm="1">
        <f t="array" ref="K2025">SUMPRODUCT(ISNUMBER(SEARCH("SUP_ELCH2*D",[1]OUT_SyntheticFuels!$C$4:$C$1000))*1,("Var_cap"=[1]OUT_SyntheticFuels!$B$4:$B$1000)*1,[1]OUT_SyntheticFuels!J$4:J$1000)</f>
        <v>1.35930802564942E-4</v>
      </c>
      <c r="L2025" s="1" cm="1">
        <f t="array" ref="L2025">SUMPRODUCT(ISNUMBER(SEARCH("SUP_ELCH2*D",[1]OUT_SyntheticFuels!$C$4:$C$1000))*1,("Var_cap"=[1]OUT_SyntheticFuels!$B$4:$B$1000)*1,[1]OUT_SyntheticFuels!K$4:K$1000)</f>
        <v>1.4148161736325199E-4</v>
      </c>
      <c r="M2025" s="1" cm="1">
        <f t="array" ref="M2025">SUMPRODUCT(ISNUMBER(SEARCH("SUP_ELCH2*D",[1]OUT_SyntheticFuels!$C$4:$C$1000))*1,("Var_cap"=[1]OUT_SyntheticFuels!$B$4:$B$1000)*1,[1]OUT_SyntheticFuels!L$4:L$1000)</f>
        <v>1.6575773423460299E-4</v>
      </c>
      <c r="N2025" s="1" cm="1">
        <f t="array" ref="N2025">SUMPRODUCT(ISNUMBER(SEARCH("SUP_ELCH2*D",[1]OUT_SyntheticFuels!$C$4:$C$1000))*1,("Var_cap"=[1]OUT_SyntheticFuels!$B$4:$B$1000)*1,[1]OUT_SyntheticFuels!M$4:M$1000)</f>
        <v>1.4782004055947901E-4</v>
      </c>
      <c r="O2025" s="1" cm="1">
        <f t="array" ref="O2025">SUMPRODUCT(ISNUMBER(SEARCH("SUP_ELCH2*D",[1]OUT_SyntheticFuels!$C$4:$C$1000))*1,("Var_cap"=[1]OUT_SyntheticFuels!$B$4:$B$1000)*1,[1]OUT_SyntheticFuels!N$4:N$1000)</f>
        <v>1.5458578602905499E-4</v>
      </c>
      <c r="P2025" s="1" cm="1">
        <f t="array" ref="P2025">SUMPRODUCT(ISNUMBER(SEARCH("SUP_ELCH2*D",[1]OUT_SyntheticFuels!$C$4:$C$1000))*1,("Var_cap"=[1]OUT_SyntheticFuels!$B$4:$B$1000)*1,[1]OUT_SyntheticFuels!O$4:O$1000)</f>
        <v>1.49215203893859E-4</v>
      </c>
      <c r="Q2025" s="1" cm="1">
        <f t="array" ref="Q2025">SUMPRODUCT(ISNUMBER(SEARCH("SUP_ELCH2*D",[1]OUT_SyntheticFuels!$C$4:$C$1000))*1,("Var_cap"=[1]OUT_SyntheticFuels!$B$4:$B$1000)*1,[1]OUT_SyntheticFuels!P$4:P$1000)</f>
        <v>2.2461351762472E-4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2.7149676868808902E-4</v>
      </c>
      <c r="L2026" s="1" cm="1">
        <f t="array" ref="L2026">SUMPRODUCT(ISNUMBER(SEARCH("SUP_ELCH2*SOEC*",[1]OUT_SyntheticFuels!$C$4:$C$1000))*1,("Var_cap"=[1]OUT_SyntheticFuels!$B$4:$B$1000)*1,[1]OUT_SyntheticFuels!K$4:K$1000)</f>
        <v>4.3927266717333984E-4</v>
      </c>
      <c r="M2026" s="1" cm="1">
        <f t="array" ref="M2026">SUMPRODUCT(ISNUMBER(SEARCH("SUP_ELCH2*SOEC*",[1]OUT_SyntheticFuels!$C$4:$C$1000))*1,("Var_cap"=[1]OUT_SyntheticFuels!$B$4:$B$1000)*1,[1]OUT_SyntheticFuels!L$4:L$1000)</f>
        <v>6.0254438924123288E-4</v>
      </c>
      <c r="N2026" s="1" cm="1">
        <f t="array" ref="N2026">SUMPRODUCT(ISNUMBER(SEARCH("SUP_ELCH2*SOEC*",[1]OUT_SyntheticFuels!$C$4:$C$1000))*1,("Var_cap"=[1]OUT_SyntheticFuels!$B$4:$B$1000)*1,[1]OUT_SyntheticFuels!M$4:M$1000)</f>
        <v>4.3469308214279999E-4</v>
      </c>
      <c r="O2026" s="1" cm="1">
        <f t="array" ref="O2026">SUMPRODUCT(ISNUMBER(SEARCH("SUP_ELCH2*SOEC*",[1]OUT_SyntheticFuels!$C$4:$C$1000))*1,("Var_cap"=[1]OUT_SyntheticFuels!$B$4:$B$1000)*1,[1]OUT_SyntheticFuels!N$4:N$1000)</f>
        <v>5.0129139706284155E-4</v>
      </c>
      <c r="P2026" s="1" cm="1">
        <f t="array" ref="P2026">SUMPRODUCT(ISNUMBER(SEARCH("SUP_ELCH2*SOEC*",[1]OUT_SyntheticFuels!$C$4:$C$1000))*1,("Var_cap"=[1]OUT_SyntheticFuels!$B$4:$B$1000)*1,[1]OUT_SyntheticFuels!O$4:O$1000)</f>
        <v>4.9951216662155404E-4</v>
      </c>
      <c r="Q2026" s="1" cm="1">
        <f t="array" ref="Q2026">SUMPRODUCT(ISNUMBER(SEARCH("SUP_ELCH2*SOEC*",[1]OUT_SyntheticFuels!$C$4:$C$1000))*1,("Var_cap"=[1]OUT_SyntheticFuels!$B$4:$B$1000)*1,[1]OUT_SyntheticFuels!P$4:P$1000)</f>
        <v>1.0027516863156344E-3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2.37101540671563E-7</v>
      </c>
      <c r="J2027" s="1">
        <f t="shared" ref="J2027" si="2199">SUM(J2028:J2029)</f>
        <v>6.3056429797735894E-7</v>
      </c>
      <c r="K2027" s="1">
        <f t="shared" ref="K2027" si="2200">SUM(K2028:K2029)</f>
        <v>1.273704570014937E-6</v>
      </c>
      <c r="L2027" s="1">
        <f t="shared" ref="L2027:O2027" si="2201">SUM(L2028:L2029)</f>
        <v>2.2278594423279592E-6</v>
      </c>
      <c r="M2027" s="1">
        <f t="shared" si="2201"/>
        <v>1.2489114740142388E-4</v>
      </c>
      <c r="N2027" s="1">
        <f t="shared" si="2201"/>
        <v>1.2689089282200882E-4</v>
      </c>
      <c r="O2027" s="1">
        <f t="shared" si="2201"/>
        <v>1.6496387410034919E-4</v>
      </c>
      <c r="P2027" s="1">
        <f>SUM(P2028:P2029)</f>
        <v>1.6671988507743087E-4</v>
      </c>
      <c r="Q2027" s="1">
        <f>SUM(Q2028:Q2029)</f>
        <v>3.4885277016465056E-4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2.37101540671563E-7</v>
      </c>
      <c r="J2028" s="1" cm="1">
        <f t="array" ref="J2028">SUMPRODUCT(ISNUMBER(SEARCH("SUP_NGAH2",[1]OUT_SyntheticFuels!$C$4:$C$1000))*1,("Var_cap"=[1]OUT_SyntheticFuels!$B$4:$B$1000)*1,[1]OUT_SyntheticFuels!I$4:I$1000)-J2029</f>
        <v>6.3056429797735894E-7</v>
      </c>
      <c r="K2028" s="1" cm="1">
        <f t="array" ref="K2028">SUMPRODUCT(ISNUMBER(SEARCH("SUP_NGAH2",[1]OUT_SyntheticFuels!$C$4:$C$1000))*1,("Var_cap"=[1]OUT_SyntheticFuels!$B$4:$B$1000)*1,[1]OUT_SyntheticFuels!J$4:J$1000)-K2029</f>
        <v>9.7628201603099914E-7</v>
      </c>
      <c r="L2028" s="1" cm="1">
        <f t="array" ref="L2028">SUMPRODUCT(ISNUMBER(SEARCH("SUP_NGAH2",[1]OUT_SyntheticFuels!$C$4:$C$1000))*1,("Var_cap"=[1]OUT_SyntheticFuels!$B$4:$B$1000)*1,[1]OUT_SyntheticFuels!K$4:K$1000)-L2029</f>
        <v>1.6339130997028033E-6</v>
      </c>
      <c r="M2028" s="1" cm="1">
        <f t="array" ref="M2028">SUMPRODUCT(ISNUMBER(SEARCH("SUP_NGAH2",[1]OUT_SyntheticFuels!$C$4:$C$1000))*1,("Var_cap"=[1]OUT_SyntheticFuels!$B$4:$B$1000)*1,[1]OUT_SyntheticFuels!L$4:L$1000)-M2029</f>
        <v>6.413186150659325E-5</v>
      </c>
      <c r="N2028" s="1" cm="1">
        <f t="array" ref="N2028">SUMPRODUCT(ISNUMBER(SEARCH("SUP_NGAH2",[1]OUT_SyntheticFuels!$C$4:$C$1000))*1,("Var_cap"=[1]OUT_SyntheticFuels!$B$4:$B$1000)*1,[1]OUT_SyntheticFuels!M$4:M$1000)-N2029</f>
        <v>6.5392220704926611E-5</v>
      </c>
      <c r="O2028" s="1" cm="1">
        <f t="array" ref="O2028">SUMPRODUCT(ISNUMBER(SEARCH("SUP_NGAH2",[1]OUT_SyntheticFuels!$C$4:$C$1000))*1,("Var_cap"=[1]OUT_SyntheticFuels!$B$4:$B$1000)*1,[1]OUT_SyntheticFuels!N$4:N$1000)-O2029</f>
        <v>9.838767468316027E-5</v>
      </c>
      <c r="P2028" s="1" cm="1">
        <f t="array" ref="P2028">SUMPRODUCT(ISNUMBER(SEARCH("SUP_NGAH2",[1]OUT_SyntheticFuels!$C$4:$C$1000))*1,("Var_cap"=[1]OUT_SyntheticFuels!$B$4:$B$1000)*1,[1]OUT_SyntheticFuels!O$4:O$1000)-P2029</f>
        <v>9.9799988062011425E-5</v>
      </c>
      <c r="Q2028" s="1" cm="1">
        <f t="array" ref="Q2028">SUMPRODUCT(ISNUMBER(SEARCH("SUP_NGAH2",[1]OUT_SyntheticFuels!$C$4:$C$1000))*1,("Var_cap"=[1]OUT_SyntheticFuels!$B$4:$B$1000)*1,[1]OUT_SyntheticFuels!P$4:P$1000)-Q2029</f>
        <v>2.2736022766617684E-4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2.97422553983938E-7</v>
      </c>
      <c r="L2029" s="1" cm="1">
        <f t="array" ref="L2029">SUMPRODUCT(ISNUMBER(SEARCH("SUP_NGAH2CCS",[1]OUT_SyntheticFuels!$C$4:$C$1000))*1,("Var_cap"=[1]OUT_SyntheticFuels!$B$4:$B$1000)*1,[1]OUT_SyntheticFuels!K$4:K$1000)</f>
        <v>5.9394634262515596E-7</v>
      </c>
      <c r="M2029" s="1" cm="1">
        <f t="array" ref="M2029">SUMPRODUCT(ISNUMBER(SEARCH("SUP_NGAH2CCS",[1]OUT_SyntheticFuels!$C$4:$C$1000))*1,("Var_cap"=[1]OUT_SyntheticFuels!$B$4:$B$1000)*1,[1]OUT_SyntheticFuels!L$4:L$1000)</f>
        <v>6.0759285894830629E-5</v>
      </c>
      <c r="N2029" s="1" cm="1">
        <f t="array" ref="N2029">SUMPRODUCT(ISNUMBER(SEARCH("SUP_NGAH2CCS",[1]OUT_SyntheticFuels!$C$4:$C$1000))*1,("Var_cap"=[1]OUT_SyntheticFuels!$B$4:$B$1000)*1,[1]OUT_SyntheticFuels!M$4:M$1000)</f>
        <v>6.1498672117082204E-5</v>
      </c>
      <c r="O2029" s="1" cm="1">
        <f t="array" ref="O2029">SUMPRODUCT(ISNUMBER(SEARCH("SUP_NGAH2CCS",[1]OUT_SyntheticFuels!$C$4:$C$1000))*1,("Var_cap"=[1]OUT_SyntheticFuels!$B$4:$B$1000)*1,[1]OUT_SyntheticFuels!N$4:N$1000)</f>
        <v>6.6576199417188919E-5</v>
      </c>
      <c r="P2029" s="1" cm="1">
        <f t="array" ref="P2029">SUMPRODUCT(ISNUMBER(SEARCH("SUP_NGAH2CCS",[1]OUT_SyntheticFuels!$C$4:$C$1000))*1,("Var_cap"=[1]OUT_SyntheticFuels!$B$4:$B$1000)*1,[1]OUT_SyntheticFuels!O$4:O$1000)</f>
        <v>6.691989701541945E-5</v>
      </c>
      <c r="Q2029" s="1" cm="1">
        <f t="array" ref="Q2029">SUMPRODUCT(ISNUMBER(SEARCH("SUP_NGAH2CCS",[1]OUT_SyntheticFuels!$C$4:$C$1000))*1,("Var_cap"=[1]OUT_SyntheticFuels!$B$4:$B$1000)*1,[1]OUT_SyntheticFuels!P$4:P$1000)</f>
        <v>1.2149254249847371E-4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8.5873598243325619E-2</v>
      </c>
      <c r="N2030" s="1">
        <f t="shared" si="2208"/>
        <v>0.16802955738591671</v>
      </c>
      <c r="O2030" s="1">
        <f t="shared" si="2208"/>
        <v>0.17513518284340793</v>
      </c>
      <c r="P2030" s="1">
        <f>SUM(P2031:P2032)</f>
        <v>0.20849647919898245</v>
      </c>
      <c r="Q2030" s="1">
        <f>SUM(Q2031:Q2032)</f>
        <v>0.22145035584730124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2.5513015092015756E-5</v>
      </c>
      <c r="N2031" s="1" cm="1">
        <f t="array" ref="N2031">SUMPRODUCT(ISNUMBER(SEARCH("SUP_WODH2",[1]OUT_SyntheticFuels!$C$4:$C$1000))*1,("Var_cap"=[1]OUT_SyntheticFuels!$B$4:$B$1000)*1,[1]OUT_SyntheticFuels!M$4:M$1000)-N2032</f>
        <v>2.5959423601451537E-5</v>
      </c>
      <c r="O2031" s="1" cm="1">
        <f t="array" ref="O2031">SUMPRODUCT(ISNUMBER(SEARCH("SUP_WODH2",[1]OUT_SyntheticFuels!$C$4:$C$1000))*1,("Var_cap"=[1]OUT_SyntheticFuels!$B$4:$B$1000)*1,[1]OUT_SyntheticFuels!N$4:N$1000)-O2032</f>
        <v>3.3409804734318982E-5</v>
      </c>
      <c r="P2031" s="1" cm="1">
        <f t="array" ref="P2031">SUMPRODUCT(ISNUMBER(SEARCH("SUP_WODH2",[1]OUT_SyntheticFuels!$C$4:$C$1000))*1,("Var_cap"=[1]OUT_SyntheticFuels!$B$4:$B$1000)*1,[1]OUT_SyntheticFuels!O$4:O$1000)-P2032</f>
        <v>3.3552351808380232E-5</v>
      </c>
      <c r="Q2031" s="1" cm="1">
        <f t="array" ref="Q2031">SUMPRODUCT(ISNUMBER(SEARCH("SUP_WODH2",[1]OUT_SyntheticFuels!$C$4:$C$1000))*1,("Var_cap"=[1]OUT_SyntheticFuels!$B$4:$B$1000)*1,[1]OUT_SyntheticFuels!P$4:P$1000)-Q2032</f>
        <v>6.9969590736240761E-5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8.5848085228233603E-2</v>
      </c>
      <c r="N2032" s="1" cm="1">
        <f t="array" ref="N2032">SUMPRODUCT(ISNUMBER(SEARCH("SUP_WODH2CCS",[1]OUT_SyntheticFuels!$C$4:$C$1000))*1,("Var_cap"=[1]OUT_SyntheticFuels!$B$4:$B$1000)*1,[1]OUT_SyntheticFuels!M$4:M$1000)</f>
        <v>0.16800359796231526</v>
      </c>
      <c r="O2032" s="1" cm="1">
        <f t="array" ref="O2032">SUMPRODUCT(ISNUMBER(SEARCH("SUP_WODH2CCS",[1]OUT_SyntheticFuels!$C$4:$C$1000))*1,("Var_cap"=[1]OUT_SyntheticFuels!$B$4:$B$1000)*1,[1]OUT_SyntheticFuels!N$4:N$1000)</f>
        <v>0.17510177303867361</v>
      </c>
      <c r="P2032" s="1" cm="1">
        <f t="array" ref="P2032">SUMPRODUCT(ISNUMBER(SEARCH("SUP_WODH2CCS",[1]OUT_SyntheticFuels!$C$4:$C$1000))*1,("Var_cap"=[1]OUT_SyntheticFuels!$B$4:$B$1000)*1,[1]OUT_SyntheticFuels!O$4:O$1000)</f>
        <v>0.20846292684717407</v>
      </c>
      <c r="Q2032" s="1" cm="1">
        <f t="array" ref="Q2032">SUMPRODUCT(ISNUMBER(SEARCH("SUP_WODH2CCS",[1]OUT_SyntheticFuels!$C$4:$C$1000))*1,("Var_cap"=[1]OUT_SyntheticFuels!$B$4:$B$1000)*1,[1]OUT_SyntheticFuels!P$4:P$1000)</f>
        <v>0.221380386256565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3.6960552321307717E-2</v>
      </c>
      <c r="G2034" s="7" cm="1">
        <f t="array" ref="G2034">SUMPRODUCT(("CT_CWODBDS"=[1]OUT_SyntheticFuels!$C$4:$C$1000)*1,("Var_cap"=[1]OUT_SyntheticFuels!$B$4:$B$1000)*1,[1]OUT_SyntheticFuels!F$4:F$1000)</f>
        <v>3.30448997760312E-2</v>
      </c>
      <c r="H2034" s="7" cm="1">
        <f t="array" ref="H2034">SUMPRODUCT(("CT_CWODBDS"=[1]OUT_SyntheticFuels!$C$4:$C$1000)*1,("Var_cap"=[1]OUT_SyntheticFuels!$B$4:$B$1000)*1,[1]OUT_SyntheticFuels!G$4:G$1000)</f>
        <v>2.4818798723589636E-2</v>
      </c>
      <c r="I2034" s="7" cm="1">
        <f t="array" ref="I2034">SUMPRODUCT(("CT_CWODBDS"=[1]OUT_SyntheticFuels!$C$4:$C$1000)*1,("Var_cap"=[1]OUT_SyntheticFuels!$B$4:$B$1000)*1,[1]OUT_SyntheticFuels!H$4:H$1000)</f>
        <v>2.6270015344130593E-5</v>
      </c>
      <c r="J2034" s="7" cm="1">
        <f t="array" ref="J2034">SUMPRODUCT(("CT_CWODBDS"=[1]OUT_SyntheticFuels!$C$4:$C$1000)*1,("Var_cap"=[1]OUT_SyntheticFuels!$B$4:$B$1000)*1,[1]OUT_SyntheticFuels!I$4:I$1000)</f>
        <v>2.3543931526211204E-5</v>
      </c>
      <c r="K2034" s="7" cm="1">
        <f t="array" ref="K2034">SUMPRODUCT(("CT_CWODBDS"=[1]OUT_SyntheticFuels!$C$4:$C$1000)*1,("Var_cap"=[1]OUT_SyntheticFuels!$B$4:$B$1000)*1,[1]OUT_SyntheticFuels!J$4:J$1000)</f>
        <v>1.7701967299701406E-5</v>
      </c>
      <c r="L2034" s="7" cm="1">
        <f t="array" ref="L2034">SUMPRODUCT(("CT_CWODBDS"=[1]OUT_SyntheticFuels!$C$4:$C$1000)*1,("Var_cap"=[1]OUT_SyntheticFuels!$B$4:$B$1000)*1,[1]OUT_SyntheticFuels!K$4:K$1000)</f>
        <v>1.8376691890923279E-5</v>
      </c>
      <c r="M2034" s="7" cm="1">
        <f t="array" ref="M2034">SUMPRODUCT(("CT_CWODBDS"=[1]OUT_SyntheticFuels!$C$4:$C$1000)*1,("Var_cap"=[1]OUT_SyntheticFuels!$B$4:$B$1000)*1,[1]OUT_SyntheticFuels!L$4:L$1000)</f>
        <v>3.0200762564784727E-5</v>
      </c>
      <c r="N2034" s="7" cm="1">
        <f t="array" ref="N2034">SUMPRODUCT(("CT_CWODBDS"=[1]OUT_SyntheticFuels!$C$4:$C$1000)*1,("Var_cap"=[1]OUT_SyntheticFuels!$B$4:$B$1000)*1,[1]OUT_SyntheticFuels!M$4:M$1000)</f>
        <v>1.9601140228877769E-5</v>
      </c>
      <c r="O2034" s="7" cm="1">
        <f t="array" ref="O2034">SUMPRODUCT(("CT_CWODBDS"=[1]OUT_SyntheticFuels!$C$4:$C$1000)*1,("Var_cap"=[1]OUT_SyntheticFuels!$B$4:$B$1000)*1,[1]OUT_SyntheticFuels!N$4:N$1000)</f>
        <v>3.3647813000891216E-5</v>
      </c>
      <c r="P2034" s="7" cm="1">
        <f t="array" ref="P2034">SUMPRODUCT(("CT_CWODBDS"=[1]OUT_SyntheticFuels!$C$4:$C$1000)*1,("Var_cap"=[1]OUT_SyntheticFuels!$B$4:$B$1000)*1,[1]OUT_SyntheticFuels!O$4:O$1000)</f>
        <v>3.2997338553156649E-5</v>
      </c>
      <c r="Q2034" s="7" cm="1">
        <f t="array" ref="Q2034">SUMPRODUCT(("CT_CWODBDS"=[1]OUT_SyntheticFuels!$C$4:$C$1000)*1,("Var_cap"=[1]OUT_SyntheticFuels!$B$4:$B$1000)*1,[1]OUT_SyntheticFuels!P$4:P$1000)</f>
        <v>6.7361744200109897E-5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1.34087455711881E-5</v>
      </c>
      <c r="L2035" s="7" cm="1">
        <f t="array" ref="L2035">SUMPRODUCT(("CT_CWODBDSCCS"=[1]OUT_SyntheticFuels!$C$4:$C$1000)*1,("Var_cap"=[1]OUT_SyntheticFuels!$B$4:$B$1000)*1,[1]OUT_SyntheticFuels!K$4:K$1000)</f>
        <v>1.46099983419702E-5</v>
      </c>
      <c r="M2035" s="7" cm="1">
        <f t="array" ref="M2035">SUMPRODUCT(("CT_CWODBDSCCS"=[1]OUT_SyntheticFuels!$C$4:$C$1000)*1,("Var_cap"=[1]OUT_SyntheticFuels!$B$4:$B$1000)*1,[1]OUT_SyntheticFuels!L$4:L$1000)</f>
        <v>0.175418018692476</v>
      </c>
      <c r="N2035" s="7" cm="1">
        <f t="array" ref="N2035">SUMPRODUCT(("CT_CWODBDSCCS"=[1]OUT_SyntheticFuels!$C$4:$C$1000)*1,("Var_cap"=[1]OUT_SyntheticFuels!$B$4:$B$1000)*1,[1]OUT_SyntheticFuels!M$4:M$1000)</f>
        <v>0.19065164533878701</v>
      </c>
      <c r="O2035" s="7" cm="1">
        <f t="array" ref="O2035">SUMPRODUCT(("CT_CWODBDSCCS"=[1]OUT_SyntheticFuels!$C$4:$C$1000)*1,("Var_cap"=[1]OUT_SyntheticFuels!$B$4:$B$1000)*1,[1]OUT_SyntheticFuels!N$4:N$1000)</f>
        <v>0.19064031652067301</v>
      </c>
      <c r="P2035" s="7" cm="1">
        <f t="array" ref="P2035">SUMPRODUCT(("CT_CWODBDSCCS"=[1]OUT_SyntheticFuels!$C$4:$C$1000)*1,("Var_cap"=[1]OUT_SyntheticFuels!$B$4:$B$1000)*1,[1]OUT_SyntheticFuels!O$4:O$1000)</f>
        <v>0.19064111423388799</v>
      </c>
      <c r="Q2035" s="7" cm="1">
        <f t="array" ref="Q2035">SUMPRODUCT(("CT_CWODBDSCCS"=[1]OUT_SyntheticFuels!$C$4:$C$1000)*1,("Var_cap"=[1]OUT_SyntheticFuels!$B$4:$B$1000)*1,[1]OUT_SyntheticFuels!P$4:P$1000)</f>
        <v>0.20104878764242001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6.8888740966660499E-3</v>
      </c>
      <c r="G2036" s="7" cm="1">
        <f t="array" ref="G2036">SUMPRODUCT(("CT_CWODETH"=[1]OUT_SyntheticFuels!$C$4:$C$1000)*1,("Var_cap"=[1]OUT_SyntheticFuels!$B$4:$B$1000)*1,[1]OUT_SyntheticFuels!F$4:F$1000)</f>
        <v>6.8883247032929945E-3</v>
      </c>
      <c r="H2036" s="7" cm="1">
        <f t="array" ref="H2036">SUMPRODUCT(("CT_CWODETH"=[1]OUT_SyntheticFuels!$C$4:$C$1000)*1,("Var_cap"=[1]OUT_SyntheticFuels!$B$4:$B$1000)*1,[1]OUT_SyntheticFuels!G$4:G$1000)</f>
        <v>6.8883430517937116E-3</v>
      </c>
      <c r="I2036" s="7" cm="1">
        <f t="array" ref="I2036">SUMPRODUCT(("CT_CWODETH"=[1]OUT_SyntheticFuels!$C$4:$C$1000)*1,("Var_cap"=[1]OUT_SyntheticFuels!$B$4:$B$1000)*1,[1]OUT_SyntheticFuels!H$4:H$1000)</f>
        <v>1.744634447652018E-5</v>
      </c>
      <c r="J2036" s="7" cm="1">
        <f t="array" ref="J2036">SUMPRODUCT(("CT_CWODETH"=[1]OUT_SyntheticFuels!$C$4:$C$1000)*1,("Var_cap"=[1]OUT_SyntheticFuels!$B$4:$B$1000)*1,[1]OUT_SyntheticFuels!I$4:I$1000)</f>
        <v>1.8063480316689653E-5</v>
      </c>
      <c r="K2036" s="7" cm="1">
        <f t="array" ref="K2036">SUMPRODUCT(("CT_CWODETH"=[1]OUT_SyntheticFuels!$C$4:$C$1000)*1,("Var_cap"=[1]OUT_SyntheticFuels!$B$4:$B$1000)*1,[1]OUT_SyntheticFuels!J$4:J$1000)</f>
        <v>1.1753745297630232E-5</v>
      </c>
      <c r="L2036" s="7" cm="1">
        <f t="array" ref="L2036">SUMPRODUCT(("CT_CWODETH"=[1]OUT_SyntheticFuels!$C$4:$C$1000)*1,("Var_cap"=[1]OUT_SyntheticFuels!$B$4:$B$1000)*1,[1]OUT_SyntheticFuels!K$4:K$1000)</f>
        <v>1.1669545038425848E-5</v>
      </c>
      <c r="M2036" s="7" cm="1">
        <f t="array" ref="M2036">SUMPRODUCT(("CT_CWODETH"=[1]OUT_SyntheticFuels!$C$4:$C$1000)*1,("Var_cap"=[1]OUT_SyntheticFuels!$B$4:$B$1000)*1,[1]OUT_SyntheticFuels!L$4:L$1000)</f>
        <v>2.0309270905075423E-5</v>
      </c>
      <c r="N2036" s="7" cm="1">
        <f t="array" ref="N2036">SUMPRODUCT(("CT_CWODETH"=[1]OUT_SyntheticFuels!$C$4:$C$1000)*1,("Var_cap"=[1]OUT_SyntheticFuels!$B$4:$B$1000)*1,[1]OUT_SyntheticFuels!M$4:M$1000)</f>
        <v>1.9114801667160352E-5</v>
      </c>
      <c r="O2036" s="7" cm="1">
        <f t="array" ref="O2036">SUMPRODUCT(("CT_CWODETH"=[1]OUT_SyntheticFuels!$C$4:$C$1000)*1,("Var_cap"=[1]OUT_SyntheticFuels!$B$4:$B$1000)*1,[1]OUT_SyntheticFuels!N$4:N$1000)</f>
        <v>2.9053251190937385E-5</v>
      </c>
      <c r="P2036" s="7" cm="1">
        <f t="array" ref="P2036">SUMPRODUCT(("CT_CWODETH"=[1]OUT_SyntheticFuels!$C$4:$C$1000)*1,("Var_cap"=[1]OUT_SyntheticFuels!$B$4:$B$1000)*1,[1]OUT_SyntheticFuels!O$4:O$1000)</f>
        <v>2.3157123470034719E-5</v>
      </c>
      <c r="Q2036" s="7" cm="1">
        <f t="array" ref="Q2036">SUMPRODUCT(("CT_CWODETH"=[1]OUT_SyntheticFuels!$C$4:$C$1000)*1,("Var_cap"=[1]OUT_SyntheticFuels!$B$4:$B$1000)*1,[1]OUT_SyntheticFuels!P$4:P$1000)</f>
        <v>5.1994091733678268E-5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9.0637278700740695E-6</v>
      </c>
      <c r="L2037" s="7" cm="1">
        <f t="array" ref="L2037">SUMPRODUCT(("CT_CWODETHCCS"=[1]OUT_SyntheticFuels!$C$4:$C$1000)*1,("Var_cap"=[1]OUT_SyntheticFuels!$B$4:$B$1000)*1,[1]OUT_SyntheticFuels!K$4:K$1000)</f>
        <v>1.03077200076174E-5</v>
      </c>
      <c r="M2037" s="7" cm="1">
        <f t="array" ref="M2037">SUMPRODUCT(("CT_CWODETHCCS"=[1]OUT_SyntheticFuels!$C$4:$C$1000)*1,("Var_cap"=[1]OUT_SyntheticFuels!$B$4:$B$1000)*1,[1]OUT_SyntheticFuels!L$4:L$1000)</f>
        <v>1.8065587038317199E-5</v>
      </c>
      <c r="N2037" s="7" cm="1">
        <f t="array" ref="N2037">SUMPRODUCT(("CT_CWODETHCCS"=[1]OUT_SyntheticFuels!$C$4:$C$1000)*1,("Var_cap"=[1]OUT_SyntheticFuels!$B$4:$B$1000)*1,[1]OUT_SyntheticFuels!M$4:M$1000)</f>
        <v>1.6999851628588099E-5</v>
      </c>
      <c r="O2037" s="7" cm="1">
        <f t="array" ref="O2037">SUMPRODUCT(("CT_CWODETHCCS"=[1]OUT_SyntheticFuels!$C$4:$C$1000)*1,("Var_cap"=[1]OUT_SyntheticFuels!$B$4:$B$1000)*1,[1]OUT_SyntheticFuels!N$4:N$1000)</f>
        <v>2.28486075461549E-5</v>
      </c>
      <c r="P2037" s="7" cm="1">
        <f t="array" ref="P2037">SUMPRODUCT(("CT_CWODETHCCS"=[1]OUT_SyntheticFuels!$C$4:$C$1000)*1,("Var_cap"=[1]OUT_SyntheticFuels!$B$4:$B$1000)*1,[1]OUT_SyntheticFuels!O$4:O$1000)</f>
        <v>2.1951392831520998E-5</v>
      </c>
      <c r="Q2037" s="7" cm="1">
        <f t="array" ref="Q2037">SUMPRODUCT(("CT_CWODETHCCS"=[1]OUT_SyntheticFuels!$C$4:$C$1000)*1,("Var_cap"=[1]OUT_SyntheticFuels!$B$4:$B$1000)*1,[1]OUT_SyntheticFuels!P$4:P$1000)</f>
        <v>4.5404141266924402E-5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4.9366551693377198E-2</v>
      </c>
      <c r="G2038" s="7" cm="1">
        <f t="array" ref="G2038">SUMPRODUCT(("SUP_MNRBIO"=[1]OUT_SyntheticFuels!$C$4:$C$1000)*1,("Var_cap"=[1]OUT_SyntheticFuels!$B$4:$B$1000)*1,[1]OUT_SyntheticFuels!F$4:F$1000)</f>
        <v>0.13139618830112071</v>
      </c>
      <c r="H2038" s="7" cm="1">
        <f t="array" ref="H2038">SUMPRODUCT(("SUP_MNRBIO"=[1]OUT_SyntheticFuels!$C$4:$C$1000)*1,("Var_cap"=[1]OUT_SyntheticFuels!$B$4:$B$1000)*1,[1]OUT_SyntheticFuels!G$4:G$1000)</f>
        <v>0.16239670952298216</v>
      </c>
      <c r="I2038" s="7" cm="1">
        <f t="array" ref="I2038">SUMPRODUCT(("SUP_MNRBIO"=[1]OUT_SyntheticFuels!$C$4:$C$1000)*1,("Var_cap"=[1]OUT_SyntheticFuels!$B$4:$B$1000)*1,[1]OUT_SyntheticFuels!H$4:H$1000)</f>
        <v>0.16239907579933205</v>
      </c>
      <c r="J2038" s="7" cm="1">
        <f t="array" ref="J2038">SUMPRODUCT(("SUP_MNRBIO"=[1]OUT_SyntheticFuels!$C$4:$C$1000)*1,("Var_cap"=[1]OUT_SyntheticFuels!$B$4:$B$1000)*1,[1]OUT_SyntheticFuels!I$4:I$1000)</f>
        <v>0.16240093753898804</v>
      </c>
      <c r="K2038" s="7" cm="1">
        <f t="array" ref="K2038">SUMPRODUCT(("SUP_MNRBIO"=[1]OUT_SyntheticFuels!$C$4:$C$1000)*1,("Var_cap"=[1]OUT_SyntheticFuels!$B$4:$B$1000)*1,[1]OUT_SyntheticFuels!J$4:J$1000)</f>
        <v>0.16245679342956953</v>
      </c>
      <c r="L2038" s="7" cm="1">
        <f t="array" ref="L2038">SUMPRODUCT(("SUP_MNRBIO"=[1]OUT_SyntheticFuels!$C$4:$C$1000)*1,("Var_cap"=[1]OUT_SyntheticFuels!$B$4:$B$1000)*1,[1]OUT_SyntheticFuels!K$4:K$1000)</f>
        <v>0.16245705571908836</v>
      </c>
      <c r="M2038" s="7" cm="1">
        <f t="array" ref="M2038">SUMPRODUCT(("SUP_MNRBIO"=[1]OUT_SyntheticFuels!$C$4:$C$1000)*1,("Var_cap"=[1]OUT_SyntheticFuels!$B$4:$B$1000)*1,[1]OUT_SyntheticFuels!L$4:L$1000)</f>
        <v>0.2436170879829217</v>
      </c>
      <c r="N2038" s="7" cm="1">
        <f t="array" ref="N2038">SUMPRODUCT(("SUP_MNRBIO"=[1]OUT_SyntheticFuels!$C$4:$C$1000)*1,("Var_cap"=[1]OUT_SyntheticFuels!$B$4:$B$1000)*1,[1]OUT_SyntheticFuels!M$4:M$1000)</f>
        <v>0.24361637067733721</v>
      </c>
      <c r="O2038" s="7" cm="1">
        <f t="array" ref="O2038">SUMPRODUCT(("SUP_MNRBIO"=[1]OUT_SyntheticFuels!$C$4:$C$1000)*1,("Var_cap"=[1]OUT_SyntheticFuels!$B$4:$B$1000)*1,[1]OUT_SyntheticFuels!N$4:N$1000)</f>
        <v>0.24361972483260991</v>
      </c>
      <c r="P2038" s="7" cm="1">
        <f t="array" ref="P2038">SUMPRODUCT(("SUP_MNRBIO"=[1]OUT_SyntheticFuels!$C$4:$C$1000)*1,("Var_cap"=[1]OUT_SyntheticFuels!$B$4:$B$1000)*1,[1]OUT_SyntheticFuels!O$4:O$1000)</f>
        <v>0.24361940479146324</v>
      </c>
      <c r="Q2038" s="7" cm="1">
        <f t="array" ref="Q2038">SUMPRODUCT(("SUP_MNRBIO"=[1]OUT_SyntheticFuels!$C$4:$C$1000)*1,("Var_cap"=[1]OUT_SyntheticFuels!$B$4:$B$1000)*1,[1]OUT_SyntheticFuels!P$4:P$1000)</f>
        <v>0.24364605508818482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0.21266723490258224</v>
      </c>
      <c r="G2039" s="7" cm="1">
        <f t="array" ref="G2039">SUMPRODUCT(("SUP_WSTBIO"=[1]OUT_SyntheticFuels!$C$4:$C$1000)*1,("Var_cap"=[1]OUT_SyntheticFuels!$B$4:$B$1000)*1,[1]OUT_SyntheticFuels!F$4:F$1000)</f>
        <v>0.23566665882022469</v>
      </c>
      <c r="H2039" s="7" cm="1">
        <f t="array" ref="H2039">SUMPRODUCT(("SUP_WSTBIO"=[1]OUT_SyntheticFuels!$C$4:$C$1000)*1,("Var_cap"=[1]OUT_SyntheticFuels!$B$4:$B$1000)*1,[1]OUT_SyntheticFuels!G$4:G$1000)</f>
        <v>0.23566571643195539</v>
      </c>
      <c r="I2039" s="7" cm="1">
        <f t="array" ref="I2039">SUMPRODUCT(("SUP_WSTBIO"=[1]OUT_SyntheticFuels!$C$4:$C$1000)*1,("Var_cap"=[1]OUT_SyntheticFuels!$B$4:$B$1000)*1,[1]OUT_SyntheticFuels!H$4:H$1000)</f>
        <v>0.26145770464379542</v>
      </c>
      <c r="J2039" s="7" cm="1">
        <f t="array" ref="J2039">SUMPRODUCT(("SUP_WSTBIO"=[1]OUT_SyntheticFuels!$C$4:$C$1000)*1,("Var_cap"=[1]OUT_SyntheticFuels!$B$4:$B$1000)*1,[1]OUT_SyntheticFuels!I$4:I$1000)</f>
        <v>0.26099989842623639</v>
      </c>
      <c r="K2039" s="7" cm="1">
        <f t="array" ref="K2039">SUMPRODUCT(("SUP_WSTBIO"=[1]OUT_SyntheticFuels!$C$4:$C$1000)*1,("Var_cap"=[1]OUT_SyntheticFuels!$B$4:$B$1000)*1,[1]OUT_SyntheticFuels!J$4:J$1000)</f>
        <v>0.24955242361359337</v>
      </c>
      <c r="L2039" s="7" cm="1">
        <f t="array" ref="L2039">SUMPRODUCT(("SUP_WSTBIO"=[1]OUT_SyntheticFuels!$C$4:$C$1000)*1,("Var_cap"=[1]OUT_SyntheticFuels!$B$4:$B$1000)*1,[1]OUT_SyntheticFuels!K$4:K$1000)</f>
        <v>0.24884156648309866</v>
      </c>
      <c r="M2039" s="7" cm="1">
        <f t="array" ref="M2039">SUMPRODUCT(("SUP_WSTBIO"=[1]OUT_SyntheticFuels!$C$4:$C$1000)*1,("Var_cap"=[1]OUT_SyntheticFuels!$B$4:$B$1000)*1,[1]OUT_SyntheticFuels!L$4:L$1000)</f>
        <v>0.37191083185492485</v>
      </c>
      <c r="N2039" s="7" cm="1">
        <f t="array" ref="N2039">SUMPRODUCT(("SUP_WSTBIO"=[1]OUT_SyntheticFuels!$C$4:$C$1000)*1,("Var_cap"=[1]OUT_SyntheticFuels!$B$4:$B$1000)*1,[1]OUT_SyntheticFuels!M$4:M$1000)</f>
        <v>0.38936547538375232</v>
      </c>
      <c r="O2039" s="7" cm="1">
        <f t="array" ref="O2039">SUMPRODUCT(("SUP_WSTBIO"=[1]OUT_SyntheticFuels!$C$4:$C$1000)*1,("Var_cap"=[1]OUT_SyntheticFuels!$B$4:$B$1000)*1,[1]OUT_SyntheticFuels!N$4:N$1000)</f>
        <v>0.39568558562136669</v>
      </c>
      <c r="P2039" s="7" cm="1">
        <f t="array" ref="P2039">SUMPRODUCT(("SUP_WSTBIO"=[1]OUT_SyntheticFuels!$C$4:$C$1000)*1,("Var_cap"=[1]OUT_SyntheticFuels!$B$4:$B$1000)*1,[1]OUT_SyntheticFuels!O$4:O$1000)</f>
        <v>0.401990551149284</v>
      </c>
      <c r="Q2039" s="7" cm="1">
        <f t="array" ref="Q2039">SUMPRODUCT(("SUP_WSTBIO"=[1]OUT_SyntheticFuels!$C$4:$C$1000)*1,("Var_cap"=[1]OUT_SyntheticFuels!$B$4:$B$1000)*1,[1]OUT_SyntheticFuels!P$4:P$1000)</f>
        <v>0.40827400223499283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1.40576627755237E-5</v>
      </c>
      <c r="L2041" s="7" cm="1">
        <f t="array" ref="L2041">SUMPRODUCT(("SUP_WSTHTGBIO"=[1]OUT_SyntheticFuels!$C$4:$C$1000)*1,("Var_cap"=[1]OUT_SyntheticFuels!$B$4:$B$1000)*1,[1]OUT_SyntheticFuels!K$4:K$1000)</f>
        <v>1.7048970071893297E-5</v>
      </c>
      <c r="M2041" s="7" cm="1">
        <f t="array" ref="M2041">SUMPRODUCT(("SUP_WSTHTGBIO"=[1]OUT_SyntheticFuels!$C$4:$C$1000)*1,("Var_cap"=[1]OUT_SyntheticFuels!$B$4:$B$1000)*1,[1]OUT_SyntheticFuels!L$4:L$1000)</f>
        <v>4.2288385899674045E-5</v>
      </c>
      <c r="N2041" s="7" cm="1">
        <f t="array" ref="N2041">SUMPRODUCT(("SUP_WSTHTGBIO"=[1]OUT_SyntheticFuels!$C$4:$C$1000)*1,("Var_cap"=[1]OUT_SyntheticFuels!$B$4:$B$1000)*1,[1]OUT_SyntheticFuels!M$4:M$1000)</f>
        <v>4.031856566953712E-5</v>
      </c>
      <c r="O2041" s="7" cm="1">
        <f t="array" ref="O2041">SUMPRODUCT(("SUP_WSTHTGBIO"=[1]OUT_SyntheticFuels!$C$4:$C$1000)*1,("Var_cap"=[1]OUT_SyntheticFuels!$B$4:$B$1000)*1,[1]OUT_SyntheticFuels!N$4:N$1000)</f>
        <v>3.2395014309908799E-5</v>
      </c>
      <c r="P2041" s="7" cm="1">
        <f t="array" ref="P2041">SUMPRODUCT(("SUP_WSTHTGBIO"=[1]OUT_SyntheticFuels!$C$4:$C$1000)*1,("Var_cap"=[1]OUT_SyntheticFuels!$B$4:$B$1000)*1,[1]OUT_SyntheticFuels!O$4:O$1000)</f>
        <v>2.9683023248508106E-5</v>
      </c>
      <c r="Q2041" s="7" cm="1">
        <f t="array" ref="Q2041">SUMPRODUCT(("SUP_WSTHTGBIO"=[1]OUT_SyntheticFuels!$C$4:$C$1000)*1,("Var_cap"=[1]OUT_SyntheticFuels!$B$4:$B$1000)*1,[1]OUT_SyntheticFuels!P$4:P$1000)</f>
        <v>5.9486835629739381E-5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4.9327269567996603E-6</v>
      </c>
      <c r="L2042" s="7" cm="1">
        <f t="array" ref="L2042">SUMPRODUCT(("SUP_WSTHTGBIOCCS"=[1]OUT_SyntheticFuels!$C$4:$C$1000)*1,("Var_cap"=[1]OUT_SyntheticFuels!$B$4:$B$1000)*1,[1]OUT_SyntheticFuels!K$4:K$1000)</f>
        <v>5.4762069302138747E-6</v>
      </c>
      <c r="M2042" s="7" cm="1">
        <f t="array" ref="M2042">SUMPRODUCT(("SUP_WSTHTGBIOCCS"=[1]OUT_SyntheticFuels!$C$4:$C$1000)*1,("Var_cap"=[1]OUT_SyntheticFuels!$B$4:$B$1000)*1,[1]OUT_SyntheticFuels!L$4:L$1000)</f>
        <v>1.8740772446611981E-5</v>
      </c>
      <c r="N2042" s="7" cm="1">
        <f t="array" ref="N2042">SUMPRODUCT(("SUP_WSTHTGBIOCCS"=[1]OUT_SyntheticFuels!$C$4:$C$1000)*1,("Var_cap"=[1]OUT_SyntheticFuels!$B$4:$B$1000)*1,[1]OUT_SyntheticFuels!M$4:M$1000)</f>
        <v>1.8075280693089129E-5</v>
      </c>
      <c r="O2042" s="7" cm="1">
        <f t="array" ref="O2042">SUMPRODUCT(("SUP_WSTHTGBIOCCS"=[1]OUT_SyntheticFuels!$C$4:$C$1000)*1,("Var_cap"=[1]OUT_SyntheticFuels!$B$4:$B$1000)*1,[1]OUT_SyntheticFuels!N$4:N$1000)</f>
        <v>1.6928048372159479E-5</v>
      </c>
      <c r="P2042" s="7" cm="1">
        <f t="array" ref="P2042">SUMPRODUCT(("SUP_WSTHTGBIOCCS"=[1]OUT_SyntheticFuels!$C$4:$C$1000)*1,("Var_cap"=[1]OUT_SyntheticFuels!$B$4:$B$1000)*1,[1]OUT_SyntheticFuels!O$4:O$1000)</f>
        <v>1.7196853759945478E-5</v>
      </c>
      <c r="Q2042" s="7" cm="1">
        <f t="array" ref="Q2042">SUMPRODUCT(("SUP_WSTHTGBIOCCS"=[1]OUT_SyntheticFuels!$C$4:$C$1000)*1,("Var_cap"=[1]OUT_SyntheticFuels!$B$4:$B$1000)*1,[1]OUT_SyntheticFuels!P$4:P$1000)</f>
        <v>2.5413882449490832E-5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4.3738736227087398E-7</v>
      </c>
      <c r="G2043" s="7" cm="1">
        <f t="array" ref="G2043">SUMPRODUCT(("SUP_WODBIO"=[1]OUT_SyntheticFuels!$C$4:$C$1000)*1,("Var_cap"=[1]OUT_SyntheticFuels!$B$4:$B$1000)*1,[1]OUT_SyntheticFuels!F$4:F$1000)</f>
        <v>1.4589137696885482E-5</v>
      </c>
      <c r="H2043" s="7" cm="1">
        <f t="array" ref="H2043">SUMPRODUCT(("SUP_WODBIO"=[1]OUT_SyntheticFuels!$C$4:$C$1000)*1,("Var_cap"=[1]OUT_SyntheticFuels!$B$4:$B$1000)*1,[1]OUT_SyntheticFuels!G$4:G$1000)</f>
        <v>1.6779947453878014E-5</v>
      </c>
      <c r="I2043" s="7" cm="1">
        <f t="array" ref="I2043">SUMPRODUCT(("SUP_WODBIO"=[1]OUT_SyntheticFuels!$C$4:$C$1000)*1,("Var_cap"=[1]OUT_SyntheticFuels!$B$4:$B$1000)*1,[1]OUT_SyntheticFuels!H$4:H$1000)</f>
        <v>4.132296582054673E-5</v>
      </c>
      <c r="J2043" s="7" cm="1">
        <f t="array" ref="J2043">SUMPRODUCT(("SUP_WODBIO"=[1]OUT_SyntheticFuels!$C$4:$C$1000)*1,("Var_cap"=[1]OUT_SyntheticFuels!$B$4:$B$1000)*1,[1]OUT_SyntheticFuels!I$4:I$1000)</f>
        <v>4.6418105112684197E-5</v>
      </c>
      <c r="K2043" s="7" cm="1">
        <f t="array" ref="K2043">SUMPRODUCT(("SUP_WODBIO"=[1]OUT_SyntheticFuels!$C$4:$C$1000)*1,("Var_cap"=[1]OUT_SyntheticFuels!$B$4:$B$1000)*1,[1]OUT_SyntheticFuels!J$4:J$1000)</f>
        <v>4.0895887097185267E-5</v>
      </c>
      <c r="L2043" s="7" cm="1">
        <f t="array" ref="L2043">SUMPRODUCT(("SUP_WODBIO"=[1]OUT_SyntheticFuels!$C$4:$C$1000)*1,("Var_cap"=[1]OUT_SyntheticFuels!$B$4:$B$1000)*1,[1]OUT_SyntheticFuels!K$4:K$1000)</f>
        <v>3.3361252466993215E-5</v>
      </c>
      <c r="M2043" s="7" cm="1">
        <f t="array" ref="M2043">SUMPRODUCT(("SUP_WODBIO"=[1]OUT_SyntheticFuels!$C$4:$C$1000)*1,("Var_cap"=[1]OUT_SyntheticFuels!$B$4:$B$1000)*1,[1]OUT_SyntheticFuels!L$4:L$1000)</f>
        <v>2.6103681466590318E-5</v>
      </c>
      <c r="N2043" s="7" cm="1">
        <f t="array" ref="N2043">SUMPRODUCT(("SUP_WODBIO"=[1]OUT_SyntheticFuels!$C$4:$C$1000)*1,("Var_cap"=[1]OUT_SyntheticFuels!$B$4:$B$1000)*1,[1]OUT_SyntheticFuels!M$4:M$1000)</f>
        <v>2.267139843818443E-5</v>
      </c>
      <c r="O2043" s="7" cm="1">
        <f t="array" ref="O2043">SUMPRODUCT(("SUP_WODBIO"=[1]OUT_SyntheticFuels!$C$4:$C$1000)*1,("Var_cap"=[1]OUT_SyntheticFuels!$B$4:$B$1000)*1,[1]OUT_SyntheticFuels!N$4:N$1000)</f>
        <v>3.4013556512355141E-5</v>
      </c>
      <c r="P2043" s="7" cm="1">
        <f t="array" ref="P2043">SUMPRODUCT(("SUP_WODBIO"=[1]OUT_SyntheticFuels!$C$4:$C$1000)*1,("Var_cap"=[1]OUT_SyntheticFuels!$B$4:$B$1000)*1,[1]OUT_SyntheticFuels!O$4:O$1000)</f>
        <v>2.7795534770208382E-5</v>
      </c>
      <c r="Q2043" s="7" cm="1">
        <f t="array" ref="Q2043">SUMPRODUCT(("SUP_WODBIO"=[1]OUT_SyntheticFuels!$C$4:$C$1000)*1,("Var_cap"=[1]OUT_SyntheticFuels!$B$4:$B$1000)*1,[1]OUT_SyntheticFuels!P$4:P$1000)</f>
        <v>6.6718495164903987E-5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1.45645753461669E-5</v>
      </c>
      <c r="L2044" s="7" cm="1">
        <f t="array" ref="L2044">SUMPRODUCT(("SUP_WODBIOCCS"=[1]OUT_SyntheticFuels!$C$4:$C$1000)*1,("Var_cap"=[1]OUT_SyntheticFuels!$B$4:$B$1000)*1,[1]OUT_SyntheticFuels!K$4:K$1000)</f>
        <v>1.74893851413997E-5</v>
      </c>
      <c r="M2044" s="7" cm="1">
        <f t="array" ref="M2044">SUMPRODUCT(("SUP_WODBIOCCS"=[1]OUT_SyntheticFuels!$C$4:$C$1000)*1,("Var_cap"=[1]OUT_SyntheticFuels!$B$4:$B$1000)*1,[1]OUT_SyntheticFuels!L$4:L$1000)</f>
        <v>3.68525170565517E-5</v>
      </c>
      <c r="N2044" s="7" cm="1">
        <f t="array" ref="N2044">SUMPRODUCT(("SUP_WODBIOCCS"=[1]OUT_SyntheticFuels!$C$4:$C$1000)*1,("Var_cap"=[1]OUT_SyntheticFuels!$B$4:$B$1000)*1,[1]OUT_SyntheticFuels!M$4:M$1000)</f>
        <v>3.5072601722447102E-5</v>
      </c>
      <c r="O2044" s="7" cm="1">
        <f t="array" ref="O2044">SUMPRODUCT(("SUP_WODBIOCCS"=[1]OUT_SyntheticFuels!$C$4:$C$1000)*1,("Var_cap"=[1]OUT_SyntheticFuels!$B$4:$B$1000)*1,[1]OUT_SyntheticFuels!N$4:N$1000)</f>
        <v>3.7661077503295398E-5</v>
      </c>
      <c r="P2044" s="7" cm="1">
        <f t="array" ref="P2044">SUMPRODUCT(("SUP_WODBIOCCS"=[1]OUT_SyntheticFuels!$C$4:$C$1000)*1,("Var_cap"=[1]OUT_SyntheticFuels!$B$4:$B$1000)*1,[1]OUT_SyntheticFuels!O$4:O$1000)</f>
        <v>3.5288650902640602E-5</v>
      </c>
      <c r="Q2044" s="7" cm="1">
        <f t="array" ref="Q2044">SUMPRODUCT(("SUP_WODBIOCCS"=[1]OUT_SyntheticFuels!$C$4:$C$1000)*1,("Var_cap"=[1]OUT_SyntheticFuels!$B$4:$B$1000)*1,[1]OUT_SyntheticFuels!P$4:P$1000)</f>
        <v>5.9311480768690797E-5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4.2397957556551728E-2</v>
      </c>
      <c r="G2045" s="7" cm="1">
        <f t="array" ref="G2045">SUMPRODUCT(("SUP_BIONGA"=[1]OUT_SyntheticFuels!$C$4:$C$1000)*1,("Var_cap"=[1]OUT_SyntheticFuels!$B$4:$B$1000)*1,[1]OUT_SyntheticFuels!F$4:F$1000)</f>
        <v>0.13141675896221891</v>
      </c>
      <c r="H2045" s="7" cm="1">
        <f t="array" ref="H2045">SUMPRODUCT(("SUP_BIONGA"=[1]OUT_SyntheticFuels!$C$4:$C$1000)*1,("Var_cap"=[1]OUT_SyntheticFuels!$B$4:$B$1000)*1,[1]OUT_SyntheticFuels!G$4:G$1000)</f>
        <v>0.103538435947472</v>
      </c>
      <c r="I2045" s="7" cm="1">
        <f t="array" ref="I2045">SUMPRODUCT(("SUP_BIONGA"=[1]OUT_SyntheticFuels!$C$4:$C$1000)*1,("Var_cap"=[1]OUT_SyntheticFuels!$B$4:$B$1000)*1,[1]OUT_SyntheticFuels!H$4:H$1000)</f>
        <v>0.1033968000678305</v>
      </c>
      <c r="J2045" s="7" cm="1">
        <f t="array" ref="J2045">SUMPRODUCT(("SUP_BIONGA"=[1]OUT_SyntheticFuels!$C$4:$C$1000)*1,("Var_cap"=[1]OUT_SyntheticFuels!$B$4:$B$1000)*1,[1]OUT_SyntheticFuels!I$4:I$1000)</f>
        <v>0.10339251270726013</v>
      </c>
      <c r="K2045" s="7" cm="1">
        <f t="array" ref="K2045">SUMPRODUCT(("SUP_BIONGA"=[1]OUT_SyntheticFuels!$C$4:$C$1000)*1,("Var_cap"=[1]OUT_SyntheticFuels!$B$4:$B$1000)*1,[1]OUT_SyntheticFuels!J$4:J$1000)</f>
        <v>9.2011239524857499E-2</v>
      </c>
      <c r="L2045" s="7" cm="1">
        <f t="array" ref="L2045">SUMPRODUCT(("SUP_BIONGA"=[1]OUT_SyntheticFuels!$C$4:$C$1000)*1,("Var_cap"=[1]OUT_SyntheticFuels!$B$4:$B$1000)*1,[1]OUT_SyntheticFuels!K$4:K$1000)</f>
        <v>9.1965744031295815E-2</v>
      </c>
      <c r="M2045" s="7" cm="1">
        <f t="array" ref="M2045">SUMPRODUCT(("SUP_BIONGA"=[1]OUT_SyntheticFuels!$C$4:$C$1000)*1,("Var_cap"=[1]OUT_SyntheticFuels!$B$4:$B$1000)*1,[1]OUT_SyntheticFuels!L$4:L$1000)</f>
        <v>0.27462608510009989</v>
      </c>
      <c r="N2045" s="7" cm="1">
        <f t="array" ref="N2045">SUMPRODUCT(("SUP_BIONGA"=[1]OUT_SyntheticFuels!$C$4:$C$1000)*1,("Var_cap"=[1]OUT_SyntheticFuels!$B$4:$B$1000)*1,[1]OUT_SyntheticFuels!M$4:M$1000)</f>
        <v>0.28235103711960663</v>
      </c>
      <c r="O2045" s="7" cm="1">
        <f t="array" ref="O2045">SUMPRODUCT(("SUP_BIONGA"=[1]OUT_SyntheticFuels!$C$4:$C$1000)*1,("Var_cap"=[1]OUT_SyntheticFuels!$B$4:$B$1000)*1,[1]OUT_SyntheticFuels!N$4:N$1000)</f>
        <v>0.2851427966618777</v>
      </c>
      <c r="P2045" s="7" cm="1">
        <f t="array" ref="P2045">SUMPRODUCT(("SUP_BIONGA"=[1]OUT_SyntheticFuels!$C$4:$C$1000)*1,("Var_cap"=[1]OUT_SyntheticFuels!$B$4:$B$1000)*1,[1]OUT_SyntheticFuels!O$4:O$1000)</f>
        <v>0.28793294419263549</v>
      </c>
      <c r="Q2045" s="7" cm="1">
        <f t="array" ref="Q2045">SUMPRODUCT(("SUP_BIONGA"=[1]OUT_SyntheticFuels!$C$4:$C$1000)*1,("Var_cap"=[1]OUT_SyntheticFuels!$B$4:$B$1000)*1,[1]OUT_SyntheticFuels!P$4:P$1000)</f>
        <v>0.29075126483097929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0.36352733056677139</v>
      </c>
      <c r="G2046" s="7" cm="1">
        <f t="array" ref="G2046">SUMPRODUCT(("CT_CWODPLT"=[1]OUT_SyntheticFuels!$C$4:$C$1000)*1,("Var_cap"=[1]OUT_SyntheticFuels!$B$4:$B$1000)*1,[1]OUT_SyntheticFuels!F$4:F$1000)</f>
        <v>0.40974775750059256</v>
      </c>
      <c r="H2046" s="7" cm="1">
        <f t="array" ref="H2046">SUMPRODUCT(("CT_CWODPLT"=[1]OUT_SyntheticFuels!$C$4:$C$1000)*1,("Var_cap"=[1]OUT_SyntheticFuels!$B$4:$B$1000)*1,[1]OUT_SyntheticFuels!G$4:G$1000)</f>
        <v>0.40786670836668493</v>
      </c>
      <c r="I2046" s="7" cm="1">
        <f t="array" ref="I2046">SUMPRODUCT(("CT_CWODPLT"=[1]OUT_SyntheticFuels!$C$4:$C$1000)*1,("Var_cap"=[1]OUT_SyntheticFuels!$B$4:$B$1000)*1,[1]OUT_SyntheticFuels!H$4:H$1000)</f>
        <v>0.40786603884555095</v>
      </c>
      <c r="J2046" s="7" cm="1">
        <f t="array" ref="J2046">SUMPRODUCT(("CT_CWODPLT"=[1]OUT_SyntheticFuels!$C$4:$C$1000)*1,("Var_cap"=[1]OUT_SyntheticFuels!$B$4:$B$1000)*1,[1]OUT_SyntheticFuels!I$4:I$1000)</f>
        <v>0.42643029139835997</v>
      </c>
      <c r="K2046" s="7" cm="1">
        <f t="array" ref="K2046">SUMPRODUCT(("CT_CWODPLT"=[1]OUT_SyntheticFuels!$C$4:$C$1000)*1,("Var_cap"=[1]OUT_SyntheticFuels!$B$4:$B$1000)*1,[1]OUT_SyntheticFuels!J$4:J$1000)</f>
        <v>0.44479619935800291</v>
      </c>
      <c r="L2046" s="7" cm="1">
        <f t="array" ref="L2046">SUMPRODUCT(("CT_CWODPLT"=[1]OUT_SyntheticFuels!$C$4:$C$1000)*1,("Var_cap"=[1]OUT_SyntheticFuels!$B$4:$B$1000)*1,[1]OUT_SyntheticFuels!K$4:K$1000)</f>
        <v>0.46355590783343348</v>
      </c>
      <c r="M2046" s="7" cm="1">
        <f t="array" ref="M2046">SUMPRODUCT(("CT_CWODPLT"=[1]OUT_SyntheticFuels!$C$4:$C$1000)*1,("Var_cap"=[1]OUT_SyntheticFuels!$B$4:$B$1000)*1,[1]OUT_SyntheticFuels!L$4:L$1000)</f>
        <v>0.52236499972699213</v>
      </c>
      <c r="N2046" s="7" cm="1">
        <f t="array" ref="N2046">SUMPRODUCT(("CT_CWODPLT"=[1]OUT_SyntheticFuels!$C$4:$C$1000)*1,("Var_cap"=[1]OUT_SyntheticFuels!$B$4:$B$1000)*1,[1]OUT_SyntheticFuels!M$4:M$1000)</f>
        <v>0.44794462564182608</v>
      </c>
      <c r="O2046" s="7" cm="1">
        <f t="array" ref="O2046">SUMPRODUCT(("CT_CWODPLT"=[1]OUT_SyntheticFuels!$C$4:$C$1000)*1,("Var_cap"=[1]OUT_SyntheticFuels!$B$4:$B$1000)*1,[1]OUT_SyntheticFuels!N$4:N$1000)</f>
        <v>0.46099006446915264</v>
      </c>
      <c r="P2046" s="7" cm="1">
        <f t="array" ref="P2046">SUMPRODUCT(("CT_CWODPLT"=[1]OUT_SyntheticFuels!$C$4:$C$1000)*1,("Var_cap"=[1]OUT_SyntheticFuels!$B$4:$B$1000)*1,[1]OUT_SyntheticFuels!O$4:O$1000)</f>
        <v>0.46191920491647509</v>
      </c>
      <c r="Q2046" s="7" cm="1">
        <f t="array" ref="Q2046">SUMPRODUCT(("CT_CWODPLT"=[1]OUT_SyntheticFuels!$C$4:$C$1000)*1,("Var_cap"=[1]OUT_SyntheticFuels!$B$4:$B$1000)*1,[1]OUT_SyntheticFuels!P$4:P$1000)</f>
        <v>0.45540518376435396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3.6698911801898001E-7</v>
      </c>
      <c r="J2047" s="7" cm="1">
        <f t="array" ref="J2047">SUMPRODUCT(("SUP_H2NGA"=[1]OUT_SyntheticFuels!$C$4:$C$1000)*1,("Var_cap"=[1]OUT_SyntheticFuels!$B$4:$B$1000)*1,[1]OUT_SyntheticFuels!I$4:I$1000)</f>
        <v>1.5004042793833951E-6</v>
      </c>
      <c r="K2047" s="7" cm="1">
        <f t="array" ref="K2047">SUMPRODUCT(("SUP_H2NGA"=[1]OUT_SyntheticFuels!$C$4:$C$1000)*1,("Var_cap"=[1]OUT_SyntheticFuels!$B$4:$B$1000)*1,[1]OUT_SyntheticFuels!J$4:J$1000)</f>
        <v>7.4222268120537608E-5</v>
      </c>
      <c r="L2047" s="7" cm="1">
        <f t="array" ref="L2047">SUMPRODUCT(("SUP_H2NGA"=[1]OUT_SyntheticFuels!$C$4:$C$1000)*1,("Var_cap"=[1]OUT_SyntheticFuels!$B$4:$B$1000)*1,[1]OUT_SyntheticFuels!K$4:K$1000)</f>
        <v>2.5339387696683989E-4</v>
      </c>
      <c r="M2047" s="7" cm="1">
        <f t="array" ref="M2047">SUMPRODUCT(("SUP_H2NGA"=[1]OUT_SyntheticFuels!$C$4:$C$1000)*1,("Var_cap"=[1]OUT_SyntheticFuels!$B$4:$B$1000)*1,[1]OUT_SyntheticFuels!L$4:L$1000)</f>
        <v>1.1125528930812808E-2</v>
      </c>
      <c r="N2047" s="7" cm="1">
        <f t="array" ref="N2047">SUMPRODUCT(("SUP_H2NGA"=[1]OUT_SyntheticFuels!$C$4:$C$1000)*1,("Var_cap"=[1]OUT_SyntheticFuels!$B$4:$B$1000)*1,[1]OUT_SyntheticFuels!M$4:M$1000)</f>
        <v>0.10852160847027902</v>
      </c>
      <c r="O2047" s="7" cm="1">
        <f t="array" ref="O2047">SUMPRODUCT(("SUP_H2NGA"=[1]OUT_SyntheticFuels!$C$4:$C$1000)*1,("Var_cap"=[1]OUT_SyntheticFuels!$B$4:$B$1000)*1,[1]OUT_SyntheticFuels!N$4:N$1000)</f>
        <v>0.15510505244384218</v>
      </c>
      <c r="P2047" s="7" cm="1">
        <f t="array" ref="P2047">SUMPRODUCT(("SUP_H2NGA"=[1]OUT_SyntheticFuels!$C$4:$C$1000)*1,("Var_cap"=[1]OUT_SyntheticFuels!$B$4:$B$1000)*1,[1]OUT_SyntheticFuels!O$4:O$1000)</f>
        <v>0.22524173756636276</v>
      </c>
      <c r="Q2047" s="7" cm="1">
        <f t="array" ref="Q2047">SUMPRODUCT(("SUP_H2NGA"=[1]OUT_SyntheticFuels!$C$4:$C$1000)*1,("Var_cap"=[1]OUT_SyntheticFuels!$B$4:$B$1000)*1,[1]OUT_SyntheticFuels!P$4:P$1000)</f>
        <v>0.27117007195964699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5.8876845014360701E-7</v>
      </c>
      <c r="J2048" s="7" cm="1">
        <f t="array" ref="J2048">SUMPRODUCT(("SUP_H2DSL"=[1]OUT_SyntheticFuels!$C$4:$C$1000)*1,("Var_cap"=[1]OUT_SyntheticFuels!$B$4:$B$1000)*1,[1]OUT_SyntheticFuels!I$4:I$1000)</f>
        <v>4.6483790935378682E-6</v>
      </c>
      <c r="K2048" s="7" cm="1">
        <f t="array" ref="K2048">SUMPRODUCT(("SUP_H2DSL"=[1]OUT_SyntheticFuels!$C$4:$C$1000)*1,("Var_cap"=[1]OUT_SyntheticFuels!$B$4:$B$1000)*1,[1]OUT_SyntheticFuels!J$4:J$1000)</f>
        <v>1.7201112844134718E-2</v>
      </c>
      <c r="L2048" s="7" cm="1">
        <f t="array" ref="L2048">SUMPRODUCT(("SUP_H2DSL"=[1]OUT_SyntheticFuels!$C$4:$C$1000)*1,("Var_cap"=[1]OUT_SyntheticFuels!$B$4:$B$1000)*1,[1]OUT_SyntheticFuels!K$4:K$1000)</f>
        <v>3.9414558551360279E-2</v>
      </c>
      <c r="M2048" s="7" cm="1">
        <f t="array" ref="M2048">SUMPRODUCT(("SUP_H2DSL"=[1]OUT_SyntheticFuels!$C$4:$C$1000)*1,("Var_cap"=[1]OUT_SyntheticFuels!$B$4:$B$1000)*1,[1]OUT_SyntheticFuels!L$4:L$1000)</f>
        <v>9.1616207603150562E-4</v>
      </c>
      <c r="N2048" s="7" cm="1">
        <f t="array" ref="N2048">SUMPRODUCT(("SUP_H2DSL"=[1]OUT_SyntheticFuels!$C$4:$C$1000)*1,("Var_cap"=[1]OUT_SyntheticFuels!$B$4:$B$1000)*1,[1]OUT_SyntheticFuels!M$4:M$1000)</f>
        <v>5.7981152948500397E-4</v>
      </c>
      <c r="O2048" s="7" cm="1">
        <f t="array" ref="O2048">SUMPRODUCT(("SUP_H2DSL"=[1]OUT_SyntheticFuels!$C$4:$C$1000)*1,("Var_cap"=[1]OUT_SyntheticFuels!$B$4:$B$1000)*1,[1]OUT_SyntheticFuels!N$4:N$1000)</f>
        <v>5.64140450608E-4</v>
      </c>
      <c r="P2048" s="7" cm="1">
        <f t="array" ref="P2048">SUMPRODUCT(("SUP_H2DSL"=[1]OUT_SyntheticFuels!$C$4:$C$1000)*1,("Var_cap"=[1]OUT_SyntheticFuels!$B$4:$B$1000)*1,[1]OUT_SyntheticFuels!O$4:O$1000)</f>
        <v>2.2266464513833077E-4</v>
      </c>
      <c r="Q2048" s="7" cm="1">
        <f t="array" ref="Q2048">SUMPRODUCT(("SUP_H2DSL"=[1]OUT_SyntheticFuels!$C$4:$C$1000)*1,("Var_cap"=[1]OUT_SyntheticFuels!$B$4:$B$1000)*1,[1]OUT_SyntheticFuels!P$4:P$1000)</f>
        <v>4.7851985131735694E-4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3.7369509247508998E-7</v>
      </c>
      <c r="J2049" s="7" cm="1">
        <f t="array" ref="J2049">SUMPRODUCT(("SUP_H2GSL"=[1]OUT_SyntheticFuels!$C$4:$C$1000)*1,("Var_cap"=[1]OUT_SyntheticFuels!$B$4:$B$1000)*1,[1]OUT_SyntheticFuels!I$4:I$1000)</f>
        <v>4.0858529460258103E-6</v>
      </c>
      <c r="K2049" s="7" cm="1">
        <f t="array" ref="K2049">SUMPRODUCT(("SUP_H2GSL"=[1]OUT_SyntheticFuels!$C$4:$C$1000)*1,("Var_cap"=[1]OUT_SyntheticFuels!$B$4:$B$1000)*1,[1]OUT_SyntheticFuels!J$4:J$1000)</f>
        <v>5.9879328521013339E-2</v>
      </c>
      <c r="L2049" s="7" cm="1">
        <f t="array" ref="L2049">SUMPRODUCT(("SUP_H2GSL"=[1]OUT_SyntheticFuels!$C$4:$C$1000)*1,("Var_cap"=[1]OUT_SyntheticFuels!$B$4:$B$1000)*1,[1]OUT_SyntheticFuels!K$4:K$1000)</f>
        <v>5.9882788276817735E-2</v>
      </c>
      <c r="M2049" s="7" cm="1">
        <f t="array" ref="M2049">SUMPRODUCT(("SUP_H2GSL"=[1]OUT_SyntheticFuels!$C$4:$C$1000)*1,("Var_cap"=[1]OUT_SyntheticFuels!$B$4:$B$1000)*1,[1]OUT_SyntheticFuels!L$4:L$1000)</f>
        <v>1.8361800798154797E-2</v>
      </c>
      <c r="N2049" s="7" cm="1">
        <f t="array" ref="N2049">SUMPRODUCT(("SUP_H2GSL"=[1]OUT_SyntheticFuels!$C$4:$C$1000)*1,("Var_cap"=[1]OUT_SyntheticFuels!$B$4:$B$1000)*1,[1]OUT_SyntheticFuels!M$4:M$1000)</f>
        <v>1.4461960576100399E-2</v>
      </c>
      <c r="O2049" s="7" cm="1">
        <f t="array" ref="O2049">SUMPRODUCT(("SUP_H2GSL"=[1]OUT_SyntheticFuels!$C$4:$C$1000)*1,("Var_cap"=[1]OUT_SyntheticFuels!$B$4:$B$1000)*1,[1]OUT_SyntheticFuels!N$4:N$1000)</f>
        <v>9.9027036930560766E-3</v>
      </c>
      <c r="P2049" s="7" cm="1">
        <f t="array" ref="P2049">SUMPRODUCT(("SUP_H2GSL"=[1]OUT_SyntheticFuels!$C$4:$C$1000)*1,("Var_cap"=[1]OUT_SyntheticFuels!$B$4:$B$1000)*1,[1]OUT_SyntheticFuels!O$4:O$1000)</f>
        <v>9.9100361528954E-3</v>
      </c>
      <c r="Q2049" s="7" cm="1">
        <f t="array" ref="Q2049">SUMPRODUCT(("SUP_H2GSL"=[1]OUT_SyntheticFuels!$C$4:$C$1000)*1,("Var_cap"=[1]OUT_SyntheticFuels!$B$4:$B$1000)*1,[1]OUT_SyntheticFuels!P$4:P$1000)</f>
        <v>9.9327568368731602E-3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2.0174899289534041E-3</v>
      </c>
      <c r="G2050" s="3">
        <f t="shared" si="2211"/>
        <v>1.409649312517403</v>
      </c>
      <c r="H2050" s="3">
        <f t="shared" si="2211"/>
        <v>5.0440114754423719</v>
      </c>
      <c r="I2050" s="3">
        <f t="shared" si="2211"/>
        <v>5.6644626846459269</v>
      </c>
      <c r="J2050" s="3">
        <f t="shared" si="2211"/>
        <v>5.7640404333020019</v>
      </c>
      <c r="K2050" s="3">
        <f t="shared" si="2211"/>
        <v>4.2508398801439808</v>
      </c>
      <c r="L2050" s="3">
        <f t="shared" ref="L2050:O2050" si="2212">SUM(L2051,L2053,L2057,L2061,L2077,L2084,L2092,L2094,L2102,L2106,L2100)</f>
        <v>9.4561647787613961</v>
      </c>
      <c r="M2050" s="3">
        <f t="shared" si="2212"/>
        <v>5.6854091610116466</v>
      </c>
      <c r="N2050" s="3">
        <f t="shared" si="2212"/>
        <v>5.5597577052544054</v>
      </c>
      <c r="O2050" s="3">
        <f t="shared" si="2212"/>
        <v>5.4264700331535325</v>
      </c>
      <c r="P2050" s="3">
        <f>SUM(P2051,P2053,P2057,P2061,P2077,P2084,P2092,P2094,P2102,P2106,P2100)</f>
        <v>9.5465591488364883</v>
      </c>
      <c r="Q2050" s="3">
        <f>SUM(Q2051,Q2053,Q2057,Q2061,Q2077,Q2084,Q2092,Q2094,Q2102,Q2106,Q2100)</f>
        <v>6.8860241752286822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1.2329661701996999</v>
      </c>
      <c r="H2051" s="1">
        <f t="shared" si="2215"/>
        <v>1.00988490044158</v>
      </c>
      <c r="I2051" s="1">
        <f t="shared" si="2215"/>
        <v>0</v>
      </c>
      <c r="J2051" s="1">
        <f t="shared" si="2215"/>
        <v>0</v>
      </c>
      <c r="K2051" s="1">
        <f t="shared" si="2215"/>
        <v>0.6080596291630983</v>
      </c>
      <c r="L2051" s="1">
        <f t="shared" si="2215"/>
        <v>0.92970696050589186</v>
      </c>
      <c r="M2051" s="1">
        <f t="shared" si="2215"/>
        <v>2.9191402305274398E-3</v>
      </c>
      <c r="N2051" s="1">
        <f t="shared" si="2215"/>
        <v>1.4987831706685789E-5</v>
      </c>
      <c r="O2051" s="1">
        <f t="shared" si="2215"/>
        <v>5.5954339855948973E-6</v>
      </c>
      <c r="P2051" s="1">
        <f>+P2052</f>
        <v>4.3074564378410781E-5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1.2329661701996999</v>
      </c>
      <c r="H2052" s="1">
        <f>'[1]Electricity and CHPs_NCAP'!D$14</f>
        <v>1.00988490044158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0.6080596291630983</v>
      </c>
      <c r="L2052" s="1">
        <f>'[1]Electricity and CHPs_NCAP'!H$14</f>
        <v>0.92970696050589186</v>
      </c>
      <c r="M2052" s="1">
        <f>'[1]Electricity and CHPs_NCAP'!I$14</f>
        <v>2.9191402305274398E-3</v>
      </c>
      <c r="N2052" s="1">
        <f>'[1]Electricity and CHPs_NCAP'!J$14</f>
        <v>1.4987831706685789E-5</v>
      </c>
      <c r="O2052" s="1">
        <f>'[1]Electricity and CHPs_NCAP'!K$14</f>
        <v>5.5954339855948973E-6</v>
      </c>
      <c r="P2052" s="1">
        <f>'[1]Electricity and CHPs_NCAP'!L$14</f>
        <v>4.3074564378410781E-5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1.535026854807466E-3</v>
      </c>
      <c r="H2053" s="1">
        <f t="shared" si="2217"/>
        <v>2.9915831527643377E-2</v>
      </c>
      <c r="I2053" s="1">
        <f t="shared" si="2217"/>
        <v>0.12428021172282028</v>
      </c>
      <c r="J2053" s="1">
        <f t="shared" si="2217"/>
        <v>0.11298167959071424</v>
      </c>
      <c r="K2053" s="1">
        <f t="shared" si="2217"/>
        <v>0.10631199935194538</v>
      </c>
      <c r="L2053" s="1">
        <f t="shared" ref="L2053:O2053" si="2218">SUM(L2054:L2056)</f>
        <v>7.6290426765456785E-7</v>
      </c>
      <c r="M2053" s="1">
        <f t="shared" si="2218"/>
        <v>5.2596879011982318E-5</v>
      </c>
      <c r="N2053" s="1">
        <f t="shared" si="2218"/>
        <v>1.5049131951996815E-6</v>
      </c>
      <c r="O2053" s="1">
        <f t="shared" si="2218"/>
        <v>2.2559968319310213E-4</v>
      </c>
      <c r="P2053" s="1">
        <f>SUM(P2054:P2056)</f>
        <v>1.2759260740605132E-6</v>
      </c>
      <c r="Q2053" s="1">
        <f>SUM(Q2054:Q2056)</f>
        <v>1.2823626533047333E-4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1.158490231832213E-3</v>
      </c>
      <c r="H2054" s="1">
        <f>'[1]Electricity and CHPs_NCAP'!D$15</f>
        <v>5.0816500617388901E-3</v>
      </c>
      <c r="I2054" s="1">
        <f>'[1]Electricity and CHPs_NCAP'!E$15</f>
        <v>0.1235991622567498</v>
      </c>
      <c r="J2054" s="1">
        <f>'[1]Electricity and CHPs_NCAP'!F$15</f>
        <v>0.11290420251574648</v>
      </c>
      <c r="K2054" s="1">
        <f>'[1]Electricity and CHPs_NCAP'!G$15</f>
        <v>0.10626283855066482</v>
      </c>
      <c r="L2054" s="1">
        <f>'[1]Electricity and CHPs_NCAP'!H$15</f>
        <v>3.676274682610323E-7</v>
      </c>
      <c r="M2054" s="1">
        <f>'[1]Electricity and CHPs_NCAP'!I$15</f>
        <v>4.169172162477058E-7</v>
      </c>
      <c r="N2054" s="1">
        <f>'[1]Electricity and CHPs_NCAP'!J$15</f>
        <v>4.8701987483238854E-7</v>
      </c>
      <c r="O2054" s="1">
        <f>'[1]Electricity and CHPs_NCAP'!K$15</f>
        <v>2.1459312855894104E-6</v>
      </c>
      <c r="P2054" s="1">
        <f>'[1]Electricity and CHPs_NCAP'!L$15</f>
        <v>9.9944990853567002E-8</v>
      </c>
      <c r="Q2054" s="1">
        <f>'[1]Electricity and CHPs_NCAP'!M$15</f>
        <v>5.2977319855759502E-8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2.4773167679460289E-4</v>
      </c>
      <c r="H2055" s="1">
        <f>'[1]Electricity and CHPs_NCAP'!D$16</f>
        <v>2.4833623847504819E-2</v>
      </c>
      <c r="I2055" s="1">
        <f>'[1]Electricity and CHPs_NCAP'!E$16</f>
        <v>6.8050138086442617E-4</v>
      </c>
      <c r="J2055" s="1">
        <f>'[1]Electricity and CHPs_NCAP'!F$16</f>
        <v>7.7012265587868064E-5</v>
      </c>
      <c r="K2055" s="1">
        <f>'[1]Electricity and CHPs_NCAP'!G$16</f>
        <v>2.7578977931838148E-7</v>
      </c>
      <c r="L2055" s="1">
        <f>'[1]Electricity and CHPs_NCAP'!H$16</f>
        <v>1.478057672893996E-7</v>
      </c>
      <c r="M2055" s="1">
        <f>'[1]Electricity and CHPs_NCAP'!I$16</f>
        <v>2.1009024619231631E-7</v>
      </c>
      <c r="N2055" s="1">
        <f>'[1]Electricity and CHPs_NCAP'!J$16</f>
        <v>2.005102151820291E-7</v>
      </c>
      <c r="O2055" s="1">
        <f>'[1]Electricity and CHPs_NCAP'!K$16</f>
        <v>6.391047641517114E-7</v>
      </c>
      <c r="P2055" s="1">
        <f>'[1]Electricity and CHPs_NCAP'!L$16</f>
        <v>1.1759810832069462E-6</v>
      </c>
      <c r="Q2055" s="1">
        <f>'[1]Electricity and CHPs_NCAP'!M$16</f>
        <v>1.2818328801061758E-4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1.2880494618064999E-4</v>
      </c>
      <c r="H2056" s="1">
        <f>'[1]Electricity and CHPs_NCAP'!D$17</f>
        <v>5.5761839966964096E-7</v>
      </c>
      <c r="I2056" s="1">
        <f>'[1]Electricity and CHPs_NCAP'!E$17</f>
        <v>5.4808520604885295E-7</v>
      </c>
      <c r="J2056" s="1">
        <f>'[1]Electricity and CHPs_NCAP'!F$17</f>
        <v>4.6480937989336E-7</v>
      </c>
      <c r="K2056" s="1">
        <f>'[1]Electricity and CHPs_NCAP'!G$17</f>
        <v>4.8885011501236402E-5</v>
      </c>
      <c r="L2056" s="1">
        <f>'[1]Electricity and CHPs_NCAP'!H$17</f>
        <v>2.4747103210413599E-7</v>
      </c>
      <c r="M2056" s="1">
        <f>'[1]Electricity and CHPs_NCAP'!I$17</f>
        <v>5.1969871549542297E-5</v>
      </c>
      <c r="N2056" s="1">
        <f>'[1]Electricity and CHPs_NCAP'!J$17</f>
        <v>8.1738310518526402E-7</v>
      </c>
      <c r="O2056" s="1">
        <f>'[1]Electricity and CHPs_NCAP'!K$17</f>
        <v>2.2281464714336101E-4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2.0260812014456009E-2</v>
      </c>
      <c r="H2057" s="1">
        <f t="shared" si="2219"/>
        <v>4.377503260087791E-5</v>
      </c>
      <c r="I2057" s="1">
        <f t="shared" si="2219"/>
        <v>5.9818555088959904E-2</v>
      </c>
      <c r="J2057" s="1">
        <f t="shared" si="2219"/>
        <v>8.1230270772743359E-3</v>
      </c>
      <c r="K2057" s="1">
        <f t="shared" si="2219"/>
        <v>3.374384809569816E-5</v>
      </c>
      <c r="L2057" s="1">
        <f t="shared" ref="L2057:O2057" si="2220">SUM(L2058:L2060)</f>
        <v>8.4306987613453482E-3</v>
      </c>
      <c r="M2057" s="1">
        <f t="shared" si="2220"/>
        <v>4.660162845497025E-5</v>
      </c>
      <c r="N2057" s="1">
        <f t="shared" si="2220"/>
        <v>7.2983421471268335E-3</v>
      </c>
      <c r="O2057" s="1">
        <f t="shared" si="2220"/>
        <v>1.9107387984796751E-4</v>
      </c>
      <c r="P2057" s="1">
        <f>SUM(P2058:P2060)</f>
        <v>2.4442466037735019E-2</v>
      </c>
      <c r="Q2057" s="1">
        <f>SUM(Q2058:Q2060)</f>
        <v>1.7370716132496949E-2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2.4851367031639199E-6</v>
      </c>
      <c r="H2058" s="1">
        <f>'[1]Electricity and CHPs_NCAP'!D$18</f>
        <v>4.2995981526479103E-5</v>
      </c>
      <c r="I2058" s="1">
        <f>'[1]Electricity and CHPs_NCAP'!E$18</f>
        <v>5.9817656385210097E-2</v>
      </c>
      <c r="J2058" s="1">
        <f>'[1]Electricity and CHPs_NCAP'!F$18</f>
        <v>8.1188098136808894E-3</v>
      </c>
      <c r="K2058" s="1">
        <f>'[1]Electricity and CHPs_NCAP'!G$18</f>
        <v>3.4379799255588599E-6</v>
      </c>
      <c r="L2058" s="1">
        <f>'[1]Electricity and CHPs_NCAP'!H$18</f>
        <v>8.3479309252176594E-3</v>
      </c>
      <c r="M2058" s="1">
        <f>'[1]Electricity and CHPs_NCAP'!I$18</f>
        <v>3.9810875874382001E-5</v>
      </c>
      <c r="N2058" s="1">
        <f>'[1]Electricity and CHPs_NCAP'!J$18</f>
        <v>6.9139986830340696E-3</v>
      </c>
      <c r="O2058" s="1">
        <f>'[1]Electricity and CHPs_NCAP'!K$18</f>
        <v>1.08037441853502E-4</v>
      </c>
      <c r="P2058" s="1">
        <f>'[1]Electricity and CHPs_NCAP'!L$18</f>
        <v>2.24444783917447E-5</v>
      </c>
      <c r="Q2058" s="1">
        <f>'[1]Electricity and CHPs_NCAP'!M$18</f>
        <v>1.7323911813290901E-2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7.7739076664401104E-7</v>
      </c>
      <c r="H2059" s="1">
        <f>'[1]Electricity and CHPs_NCAP'!D$28</f>
        <v>7.7905107439880901E-7</v>
      </c>
      <c r="I2059" s="1">
        <f>'[1]Electricity and CHPs_NCAP'!E$28</f>
        <v>8.9870374980907805E-7</v>
      </c>
      <c r="J2059" s="1">
        <f>'[1]Electricity and CHPs_NCAP'!F$28</f>
        <v>4.2172635934463497E-6</v>
      </c>
      <c r="K2059" s="1">
        <f>'[1]Electricity and CHPs_NCAP'!G$28</f>
        <v>3.03058681701393E-5</v>
      </c>
      <c r="L2059" s="1">
        <f>'[1]Electricity and CHPs_NCAP'!H$28</f>
        <v>8.2767836127688302E-5</v>
      </c>
      <c r="M2059" s="1">
        <f>'[1]Electricity and CHPs_NCAP'!I$28</f>
        <v>6.7907525805882498E-6</v>
      </c>
      <c r="N2059" s="1">
        <f>'[1]Electricity and CHPs_NCAP'!J$28</f>
        <v>3.39463613624887E-6</v>
      </c>
      <c r="O2059" s="1">
        <f>'[1]Electricity and CHPs_NCAP'!K$28</f>
        <v>4.67606690847756E-5</v>
      </c>
      <c r="P2059" s="1">
        <f>'[1]Electricity and CHPs_NCAP'!L$28</f>
        <v>4.2833331984075099E-5</v>
      </c>
      <c r="Q2059" s="1">
        <f>'[1]Electricity and CHPs_NCAP'!M$28</f>
        <v>2.9521481315058598E-6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2.0257549486986201E-2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3.8094882795651502E-4</v>
      </c>
      <c r="O2060" s="1">
        <f>'[1]Electricity and CHPs_NCAP'!K$41</f>
        <v>3.6275768909689901E-5</v>
      </c>
      <c r="P2060" s="1">
        <f>'[1]Electricity and CHPs_NCAP'!L$41</f>
        <v>2.4377188227359198E-2</v>
      </c>
      <c r="Q2060" s="1">
        <f>'[1]Electricity and CHPs_NCAP'!M$41</f>
        <v>4.3852171074541197E-5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0.13605953310007779</v>
      </c>
      <c r="H2061" s="1">
        <f t="shared" si="2221"/>
        <v>6.5844909589137003E-3</v>
      </c>
      <c r="I2061" s="1">
        <f t="shared" si="2221"/>
        <v>2.3658356623889452E-2</v>
      </c>
      <c r="J2061" s="1">
        <f t="shared" si="2221"/>
        <v>5.9739107227121904E-2</v>
      </c>
      <c r="K2061" s="1">
        <f t="shared" si="2221"/>
        <v>0.11876825126627619</v>
      </c>
      <c r="L2061" s="1">
        <f t="shared" ref="L2061:O2061" si="2222">SUM(L2062:L2076)</f>
        <v>2.5827313209720509E-2</v>
      </c>
      <c r="M2061" s="1">
        <f t="shared" si="2222"/>
        <v>0.11076194109686334</v>
      </c>
      <c r="N2061" s="1">
        <f t="shared" si="2222"/>
        <v>0.16691239690819645</v>
      </c>
      <c r="O2061" s="1">
        <f t="shared" si="2222"/>
        <v>9.8452742743125918E-2</v>
      </c>
      <c r="P2061" s="1">
        <f>SUM(P2062:P2076)</f>
        <v>0.22574709793186409</v>
      </c>
      <c r="Q2061" s="1">
        <f>SUM(Q2062:Q2076)</f>
        <v>0.15067008876993243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4.3792663394555798E-6</v>
      </c>
      <c r="L2062" s="1">
        <f>'[1]Electricity and CHPs_NCAP'!H$21</f>
        <v>5.2437621661927998E-6</v>
      </c>
      <c r="M2062" s="1">
        <f>'[1]Electricity and CHPs_NCAP'!I$21</f>
        <v>8.7503347274969895E-5</v>
      </c>
      <c r="N2062" s="1">
        <f>'[1]Electricity and CHPs_NCAP'!J$21</f>
        <v>1.60102377241981E-4</v>
      </c>
      <c r="O2062" s="1">
        <f>'[1]Electricity and CHPs_NCAP'!K$21</f>
        <v>1.9482945564331801E-6</v>
      </c>
      <c r="P2062" s="1">
        <f>'[1]Electricity and CHPs_NCAP'!L$21</f>
        <v>1.6793663430675801E-4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5.6823442416159304E-4</v>
      </c>
      <c r="K2063" s="1">
        <f>'[1]Electricity and CHPs_NCAP'!G$22</f>
        <v>1.30118036540862E-5</v>
      </c>
      <c r="L2063" s="1">
        <f>'[1]Electricity and CHPs_NCAP'!H$22</f>
        <v>4.6576859192759903E-3</v>
      </c>
      <c r="M2063" s="1">
        <f>'[1]Electricity and CHPs_NCAP'!I$22</f>
        <v>1.32858526077471E-3</v>
      </c>
      <c r="N2063" s="1">
        <f>'[1]Electricity and CHPs_NCAP'!J$22</f>
        <v>1.2746679043574199E-5</v>
      </c>
      <c r="O2063" s="1">
        <f>'[1]Electricity and CHPs_NCAP'!K$22</f>
        <v>2.35888176659598E-5</v>
      </c>
      <c r="P2063" s="1">
        <f>'[1]Electricity and CHPs_NCAP'!L$22</f>
        <v>6.1255462622032697E-4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3.6639660902775299E-6</v>
      </c>
      <c r="M2064" s="1">
        <f>'[1]Electricity and CHPs_NCAP'!I$23</f>
        <v>0</v>
      </c>
      <c r="N2064" s="1">
        <f>'[1]Electricity and CHPs_NCAP'!J$23</f>
        <v>1.02334501542079E-3</v>
      </c>
      <c r="O2064" s="1">
        <f>'[1]Electricity and CHPs_NCAP'!K$23</f>
        <v>1.12723257522674E-6</v>
      </c>
      <c r="P2064" s="1">
        <f>'[1]Electricity and CHPs_NCAP'!L$23</f>
        <v>1.2397919718217201E-5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1.4500623607281E-7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3.57144213169538E-7</v>
      </c>
      <c r="H2067" s="1">
        <f>'[1]Electricity and CHPs_NCAP'!D$39</f>
        <v>1.28472434313065E-6</v>
      </c>
      <c r="I2067" s="1">
        <f>'[1]Electricity and CHPs_NCAP'!E$39</f>
        <v>1.13924684040637E-2</v>
      </c>
      <c r="J2067" s="1">
        <f>'[1]Electricity and CHPs_NCAP'!F$39</f>
        <v>1.50518963626767E-2</v>
      </c>
      <c r="K2067" s="1">
        <f>'[1]Electricity and CHPs_NCAP'!G$39</f>
        <v>4.2919061728517803E-2</v>
      </c>
      <c r="L2067" s="1">
        <f>'[1]Electricity and CHPs_NCAP'!H$39</f>
        <v>2.2056403457173385E-6</v>
      </c>
      <c r="M2067" s="1">
        <f>'[1]Electricity and CHPs_NCAP'!I$39</f>
        <v>2.0987656941623802E-3</v>
      </c>
      <c r="N2067" s="1">
        <f>'[1]Electricity and CHPs_NCAP'!J$39</f>
        <v>1.2435232421901499E-4</v>
      </c>
      <c r="O2067" s="1">
        <f>'[1]Electricity and CHPs_NCAP'!K$39</f>
        <v>3.51135840697561E-2</v>
      </c>
      <c r="P2067" s="1">
        <f>'[1]Electricity and CHPs_NCAP'!L$39</f>
        <v>5.5763365936197205E-3</v>
      </c>
      <c r="Q2067" s="1">
        <f>'[1]Electricity and CHPs_NCAP'!M$39</f>
        <v>3.5413950055603396E-5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2.39933556971409E-4</v>
      </c>
      <c r="L2068" s="1">
        <f>'[1]Electricity and CHPs_NCAP'!H$40</f>
        <v>9.8774155362338304E-3</v>
      </c>
      <c r="M2068" s="1">
        <f>'[1]Electricity and CHPs_NCAP'!I$40</f>
        <v>4.3441689471382704E-3</v>
      </c>
      <c r="N2068" s="1">
        <f>'[1]Electricity and CHPs_NCAP'!J$40</f>
        <v>2.01843459808517E-6</v>
      </c>
      <c r="O2068" s="1">
        <f>'[1]Electricity and CHPs_NCAP'!K$40</f>
        <v>6.0278624977124302E-6</v>
      </c>
      <c r="P2068" s="1">
        <f>'[1]Electricity and CHPs_NCAP'!L$40</f>
        <v>1.3461644514037301E-2</v>
      </c>
      <c r="Q2068" s="1">
        <f>'[1]Electricity and CHPs_NCAP'!M$40</f>
        <v>3.5797413010719499E-3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4.4392443956353103E-5</v>
      </c>
      <c r="J2069" s="1">
        <f>'[1]Electricity and CHPs_NCAP'!F$47</f>
        <v>3.3404882554004799E-5</v>
      </c>
      <c r="K2069" s="1">
        <f>'[1]Electricity and CHPs_NCAP'!G$47</f>
        <v>1.3085458801603299E-4</v>
      </c>
      <c r="L2069" s="1">
        <f>'[1]Electricity and CHPs_NCAP'!H$47</f>
        <v>2.3627399903002002E-6</v>
      </c>
      <c r="M2069" s="1">
        <f>'[1]Electricity and CHPs_NCAP'!I$47</f>
        <v>4.5807691640009801E-5</v>
      </c>
      <c r="N2069" s="1">
        <f>'[1]Electricity and CHPs_NCAP'!J$47</f>
        <v>5.6861437879924103E-5</v>
      </c>
      <c r="O2069" s="1">
        <f>'[1]Electricity and CHPs_NCAP'!K$47</f>
        <v>7.7269999397571896E-5</v>
      </c>
      <c r="P2069" s="1">
        <f>'[1]Electricity and CHPs_NCAP'!L$47</f>
        <v>2.3704783631897001E-5</v>
      </c>
      <c r="Q2069" s="1">
        <f>'[1]Electricity and CHPs_NCAP'!M$47</f>
        <v>8.0493261297288795E-5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1.135220496892062E-4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1.5636103518250729E-4</v>
      </c>
      <c r="O2070" s="1">
        <f>'[1]Electricity and CHPs_NCAP'!K$48</f>
        <v>1.037998536739886E-4</v>
      </c>
      <c r="P2070" s="1">
        <f>'[1]Electricity and CHPs_NCAP'!L$48</f>
        <v>1.1685847197731492E-4</v>
      </c>
      <c r="Q2070" s="1">
        <f>'[1]Electricity and CHPs_NCAP'!M$48</f>
        <v>4.8326623953981809E-5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6.0778170693536E-5</v>
      </c>
      <c r="O2071" s="1">
        <f>'[1]Electricity and CHPs_NCAP'!K$49</f>
        <v>4.58503702555769E-5</v>
      </c>
      <c r="P2071" s="1">
        <f>'[1]Electricity and CHPs_NCAP'!L$49</f>
        <v>4.56752387592796E-7</v>
      </c>
      <c r="Q2071" s="1">
        <f>'[1]Electricity and CHPs_NCAP'!M$49</f>
        <v>8.8242673602200589E-5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7.4745819499283418E-3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1.4755033571038211E-4</v>
      </c>
      <c r="O2072" s="1">
        <f>'[1]Electricity and CHPs_NCAP'!K$51</f>
        <v>2.4871075047582002E-4</v>
      </c>
      <c r="P2072" s="1">
        <f>'[1]Electricity and CHPs_NCAP'!L$51</f>
        <v>8.3481941468485001E-7</v>
      </c>
      <c r="Q2072" s="1">
        <f>'[1]Electricity and CHPs_NCAP'!M$51</f>
        <v>1.4357291087043549E-4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1.478224837074745E-4</v>
      </c>
      <c r="O2073" s="1">
        <f>'[1]Electricity and CHPs_NCAP'!K$52</f>
        <v>1.347952056415251E-4</v>
      </c>
      <c r="P2073" s="1">
        <f>'[1]Electricity and CHPs_NCAP'!L$52</f>
        <v>9.8357760648678102E-7</v>
      </c>
      <c r="Q2073" s="1">
        <f>'[1]Electricity and CHPs_NCAP'!M$52</f>
        <v>2.0796486642481491E-4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2.6188062153194001E-2</v>
      </c>
      <c r="H2074" s="1">
        <f>'[1]Electricity and CHPs_NCAP'!D$54</f>
        <v>6.5832062345705699E-3</v>
      </c>
      <c r="I2074" s="1">
        <f>'[1]Electricity and CHPs_NCAP'!E$54</f>
        <v>1.2221495775869401E-2</v>
      </c>
      <c r="J2074" s="1">
        <f>'[1]Electricity and CHPs_NCAP'!F$54</f>
        <v>4.4085571557729603E-2</v>
      </c>
      <c r="K2074" s="1">
        <f>'[1]Electricity and CHPs_NCAP'!G$54</f>
        <v>7.5461010322777397E-2</v>
      </c>
      <c r="L2074" s="1">
        <f>'[1]Electricity and CHPs_NCAP'!H$54</f>
        <v>1.1278735645618199E-2</v>
      </c>
      <c r="M2074" s="1">
        <f>'[1]Electricity and CHPs_NCAP'!I$54</f>
        <v>0.102857110155873</v>
      </c>
      <c r="N2074" s="1">
        <f>'[1]Electricity and CHPs_NCAP'!J$54</f>
        <v>0.16478987122677899</v>
      </c>
      <c r="O2074" s="1">
        <f>'[1]Electricity and CHPs_NCAP'!K$54</f>
        <v>6.26086185491984E-2</v>
      </c>
      <c r="P2074" s="1">
        <f>'[1]Electricity and CHPs_NCAP'!L$54</f>
        <v>0.20577116696068701</v>
      </c>
      <c r="Q2074" s="1">
        <f>'[1]Electricity and CHPs_NCAP'!M$54</f>
        <v>0.14617439160409801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0.102282864796817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1.4686933145847199E-4</v>
      </c>
      <c r="O2075" s="1">
        <f>'[1]Electricity and CHPs_NCAP'!K$55</f>
        <v>1.9254301368314499E-5</v>
      </c>
      <c r="P2075" s="1">
        <f>'[1]Electricity and CHPs_NCAP'!L$55</f>
        <v>4.5396744151840202E-7</v>
      </c>
      <c r="Q2075" s="1">
        <f>'[1]Electricity and CHPs_NCAP'!M$55</f>
        <v>1.2099863044988699E-4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8.3718056261732795E-5</v>
      </c>
      <c r="O2076" s="1">
        <f>'[1]Electricity and CHPs_NCAP'!K$58</f>
        <v>6.8167436063294794E-5</v>
      </c>
      <c r="P2076" s="1">
        <f>'[1]Electricity and CHPs_NCAP'!L$58</f>
        <v>1.7683108152572799E-6</v>
      </c>
      <c r="Q2076" s="1">
        <f>'[1]Electricity and CHPs_NCAP'!M$58</f>
        <v>1.90942948108263E-4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4.026873610917923E-7</v>
      </c>
      <c r="H2077" s="1">
        <f t="shared" si="2223"/>
        <v>1.405246938386399E-6</v>
      </c>
      <c r="I2077" s="1">
        <f t="shared" si="2223"/>
        <v>6.7578849804467739E-2</v>
      </c>
      <c r="J2077" s="1">
        <f t="shared" si="2223"/>
        <v>0.1953405065078673</v>
      </c>
      <c r="K2077" s="1">
        <f t="shared" si="2223"/>
        <v>0.15517762791330683</v>
      </c>
      <c r="L2077" s="1">
        <f t="shared" ref="L2077:O2077" si="2224">SUM(L2078:L2083)</f>
        <v>8.1517830229325905E-2</v>
      </c>
      <c r="M2077" s="1">
        <f t="shared" si="2224"/>
        <v>2.3639680127834808E-2</v>
      </c>
      <c r="N2077" s="1">
        <f t="shared" si="2224"/>
        <v>1.5381460950214954E-3</v>
      </c>
      <c r="O2077" s="1">
        <f t="shared" si="2224"/>
        <v>6.0207629250484005E-3</v>
      </c>
      <c r="P2077" s="1">
        <f>SUM(P2078:P2083)</f>
        <v>0.17477591492653485</v>
      </c>
      <c r="Q2077" s="1">
        <f>SUM(Q2078:Q2083)</f>
        <v>0.16181324491556084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1.5545596990048899E-7</v>
      </c>
      <c r="H2078" s="1">
        <f>'[1]Electricity and CHPs_NCAP'!D$19</f>
        <v>4.8887124452166099E-7</v>
      </c>
      <c r="I2078" s="1">
        <f>'[1]Electricity and CHPs_NCAP'!E$19</f>
        <v>6.6028703295282001E-2</v>
      </c>
      <c r="J2078" s="1">
        <f>'[1]Electricity and CHPs_NCAP'!F$19</f>
        <v>0.177121694783479</v>
      </c>
      <c r="K2078" s="1">
        <f>'[1]Electricity and CHPs_NCAP'!G$19</f>
        <v>3.6376566248806602E-7</v>
      </c>
      <c r="L2078" s="1">
        <f>'[1]Electricity and CHPs_NCAP'!H$19</f>
        <v>1.57830063025297E-7</v>
      </c>
      <c r="M2078" s="1">
        <f>'[1]Electricity and CHPs_NCAP'!I$19</f>
        <v>2.3877061221288898E-7</v>
      </c>
      <c r="N2078" s="1">
        <f>'[1]Electricity and CHPs_NCAP'!J$19</f>
        <v>3.4740049003036097E-7</v>
      </c>
      <c r="O2078" s="1">
        <f>'[1]Electricity and CHPs_NCAP'!K$19</f>
        <v>6.0180644374790999E-3</v>
      </c>
      <c r="P2078" s="1">
        <f>'[1]Electricity and CHPs_NCAP'!L$19</f>
        <v>0.14553096971218901</v>
      </c>
      <c r="Q2078" s="1">
        <f>'[1]Electricity and CHPs_NCAP'!M$19</f>
        <v>3.1337274143076098E-2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0.136201546895767</v>
      </c>
      <c r="L2079" s="1">
        <f>'[1]Electricity and CHPs_NCAP'!H$20</f>
        <v>2.95724173085944E-2</v>
      </c>
      <c r="M2079" s="1">
        <f>'[1]Electricity and CHPs_NCAP'!I$20</f>
        <v>1.6895798878137901E-5</v>
      </c>
      <c r="N2079" s="1">
        <f>'[1]Electricity and CHPs_NCAP'!J$20</f>
        <v>2.38908047506483E-7</v>
      </c>
      <c r="O2079" s="1">
        <f>'[1]Electricity and CHPs_NCAP'!K$20</f>
        <v>8.4232447416763504E-7</v>
      </c>
      <c r="P2079" s="1">
        <f>'[1]Electricity and CHPs_NCAP'!L$20</f>
        <v>2.1321825709200899E-2</v>
      </c>
      <c r="Q2079" s="1">
        <f>'[1]Electricity and CHPs_NCAP'!M$20</f>
        <v>0.114879626642082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8.6986849487243307E-8</v>
      </c>
      <c r="H2080" s="1">
        <f>'[1]Electricity and CHPs_NCAP'!D$26</f>
        <v>1.25029503104231E-7</v>
      </c>
      <c r="I2080" s="1">
        <f>'[1]Electricity and CHPs_NCAP'!E$26</f>
        <v>1.7780057714512601E-7</v>
      </c>
      <c r="J2080" s="1">
        <f>'[1]Electricity and CHPs_NCAP'!F$26</f>
        <v>1.3214999324686E-2</v>
      </c>
      <c r="K2080" s="1">
        <f>'[1]Electricity and CHPs_NCAP'!G$26</f>
        <v>1.2227155520810099E-3</v>
      </c>
      <c r="L2080" s="1">
        <f>'[1]Electricity and CHPs_NCAP'!H$26</f>
        <v>2.3282514792116101E-7</v>
      </c>
      <c r="M2080" s="1">
        <f>'[1]Electricity and CHPs_NCAP'!I$26</f>
        <v>1.89300038984783E-2</v>
      </c>
      <c r="N2080" s="1">
        <f>'[1]Electricity and CHPs_NCAP'!J$26</f>
        <v>1.53703540059392E-3</v>
      </c>
      <c r="O2080" s="1">
        <f>'[1]Electricity and CHPs_NCAP'!K$26</f>
        <v>5.0351838045636801E-7</v>
      </c>
      <c r="P2080" s="1">
        <f>'[1]Electricity and CHPs_NCAP'!L$26</f>
        <v>7.8949322137275499E-3</v>
      </c>
      <c r="Q2080" s="1">
        <f>'[1]Electricity and CHPs_NCAP'!M$26</f>
        <v>3.1906423105628801E-3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1.6789091672834999E-2</v>
      </c>
      <c r="L2081" s="1">
        <f>'[1]Electricity and CHPs_NCAP'!H$27</f>
        <v>2.3036058193013201E-2</v>
      </c>
      <c r="M2081" s="1">
        <f>'[1]Electricity and CHPs_NCAP'!I$27</f>
        <v>3.5330993640273899E-3</v>
      </c>
      <c r="N2081" s="1">
        <f>'[1]Electricity and CHPs_NCAP'!J$27</f>
        <v>2.4762640848278998E-7</v>
      </c>
      <c r="O2081" s="1">
        <f>'[1]Electricity and CHPs_NCAP'!K$27</f>
        <v>6.4065400207083405E-7</v>
      </c>
      <c r="P2081" s="1">
        <f>'[1]Electricity and CHPs_NCAP'!L$27</f>
        <v>4.1785905267177002E-6</v>
      </c>
      <c r="Q2081" s="1">
        <f>'[1]Electricity and CHPs_NCAP'!M$27</f>
        <v>1.23139051678746E-2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1.6024454170406E-7</v>
      </c>
      <c r="H2082" s="1">
        <f>'[1]Electricity and CHPs_NCAP'!D$44</f>
        <v>7.9134619076050705E-7</v>
      </c>
      <c r="I2082" s="1">
        <f>'[1]Electricity and CHPs_NCAP'!E$44</f>
        <v>1.5499687086085901E-3</v>
      </c>
      <c r="J2082" s="1">
        <f>'[1]Electricity and CHPs_NCAP'!F$44</f>
        <v>5.0038123997022902E-3</v>
      </c>
      <c r="K2082" s="1">
        <f>'[1]Electricity and CHPs_NCAP'!G$44</f>
        <v>3.8043225469460201E-7</v>
      </c>
      <c r="L2082" s="1">
        <f>'[1]Electricity and CHPs_NCAP'!H$44</f>
        <v>9.4069247148278097E-8</v>
      </c>
      <c r="M2082" s="1">
        <f>'[1]Electricity and CHPs_NCAP'!I$44</f>
        <v>1.17689923118313E-7</v>
      </c>
      <c r="N2082" s="1">
        <f>'[1]Electricity and CHPs_NCAP'!J$44</f>
        <v>8.7739580733697995E-8</v>
      </c>
      <c r="O2082" s="1">
        <f>'[1]Electricity and CHPs_NCAP'!K$44</f>
        <v>2.8841208325271801E-7</v>
      </c>
      <c r="P2082" s="1">
        <f>'[1]Electricity and CHPs_NCAP'!L$44</f>
        <v>2.2971231398573501E-5</v>
      </c>
      <c r="Q2082" s="1">
        <f>'[1]Electricity and CHPs_NCAP'!M$44</f>
        <v>8.7739377237697299E-6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9.6352959470665303E-4</v>
      </c>
      <c r="L2083" s="1">
        <f>'[1]Electricity and CHPs_NCAP'!H$45</f>
        <v>2.8908870003260201E-2</v>
      </c>
      <c r="M2083" s="1">
        <f>'[1]Electricity and CHPs_NCAP'!I$45</f>
        <v>1.1593246059156501E-3</v>
      </c>
      <c r="N2083" s="1">
        <f>'[1]Electricity and CHPs_NCAP'!J$45</f>
        <v>1.89019900822381E-7</v>
      </c>
      <c r="O2083" s="1">
        <f>'[1]Electricity and CHPs_NCAP'!K$45</f>
        <v>4.2357862935227099E-7</v>
      </c>
      <c r="P2083" s="1">
        <f>'[1]Electricity and CHPs_NCAP'!L$45</f>
        <v>1.0374694920854299E-6</v>
      </c>
      <c r="Q2083" s="1">
        <f>'[1]Electricity and CHPs_NCAP'!M$45</f>
        <v>8.3022714241520697E-5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1.1686669912794004E-2</v>
      </c>
      <c r="H2084" s="1">
        <f t="shared" si="2226"/>
        <v>2.9012354570741646E-2</v>
      </c>
      <c r="I2084" s="1">
        <f t="shared" si="2226"/>
        <v>1.7291955363212215E-2</v>
      </c>
      <c r="J2084" s="1">
        <f t="shared" si="2226"/>
        <v>5.1601030624990961E-2</v>
      </c>
      <c r="K2084" s="1">
        <f t="shared" si="2226"/>
        <v>0.14835593724640933</v>
      </c>
      <c r="L2084" s="1">
        <f t="shared" ref="L2084:O2084" si="2227">SUM(L2085:L2091)</f>
        <v>7.0292312837334531E-2</v>
      </c>
      <c r="M2084" s="1">
        <f t="shared" si="2227"/>
        <v>3.1493167729425897E-2</v>
      </c>
      <c r="N2084" s="1">
        <f t="shared" si="2227"/>
        <v>0.1193359066201591</v>
      </c>
      <c r="O2084" s="1">
        <f t="shared" si="2227"/>
        <v>9.3367843192720429E-2</v>
      </c>
      <c r="P2084" s="1">
        <f>SUM(P2085:P2091)</f>
        <v>6.6459692518938254E-2</v>
      </c>
      <c r="Q2084" s="1">
        <f>SUM(Q2085:Q2091)</f>
        <v>7.5743623409993049E-2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8.4418907904626797E-8</v>
      </c>
      <c r="H2085" s="1">
        <f>'[1]Electricity and CHPs_NCAP'!D$25</f>
        <v>3.4647225412194702E-4</v>
      </c>
      <c r="I2085" s="1">
        <f>'[1]Electricity and CHPs_NCAP'!E$25</f>
        <v>2.18652685792767E-7</v>
      </c>
      <c r="J2085" s="1">
        <f>'[1]Electricity and CHPs_NCAP'!F$25</f>
        <v>1.41157167207234E-4</v>
      </c>
      <c r="K2085" s="1">
        <f>'[1]Electricity and CHPs_NCAP'!G$25</f>
        <v>4.4278948279037902E-2</v>
      </c>
      <c r="L2085" s="1">
        <f>'[1]Electricity and CHPs_NCAP'!H$25</f>
        <v>4.1298526340522301E-7</v>
      </c>
      <c r="M2085" s="1">
        <f>'[1]Electricity and CHPs_NCAP'!I$25</f>
        <v>3.7352110658233199E-6</v>
      </c>
      <c r="N2085" s="1">
        <f>'[1]Electricity and CHPs_NCAP'!J$25</f>
        <v>1.16338605385016E-2</v>
      </c>
      <c r="O2085" s="1">
        <f>'[1]Electricity and CHPs_NCAP'!K$25</f>
        <v>3.6530459118204697E-2</v>
      </c>
      <c r="P2085" s="1">
        <f>'[1]Electricity and CHPs_NCAP'!L$25</f>
        <v>8.8155567865681496E-3</v>
      </c>
      <c r="Q2085" s="1">
        <f>'[1]Electricity and CHPs_NCAP'!M$25</f>
        <v>1.0595640088371299E-6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6.2048880023437097E-5</v>
      </c>
      <c r="L2086" s="1">
        <f>'[1]Electricity and CHPs_NCAP'!H$31</f>
        <v>1.48430365197736E-2</v>
      </c>
      <c r="M2086" s="1">
        <f>'[1]Electricity and CHPs_NCAP'!I$31</f>
        <v>9.4116852427684197E-7</v>
      </c>
      <c r="N2086" s="1">
        <f>'[1]Electricity and CHPs_NCAP'!J$31</f>
        <v>5.7344014339432304E-3</v>
      </c>
      <c r="O2086" s="1">
        <f>'[1]Electricity and CHPs_NCAP'!K$31</f>
        <v>4.16496683501567E-7</v>
      </c>
      <c r="P2086" s="1">
        <f>'[1]Electricity and CHPs_NCAP'!L$31</f>
        <v>8.0280510307558003E-3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1.16865854938861E-2</v>
      </c>
      <c r="H2087" s="1">
        <f>'[1]Electricity and CHPs_NCAP'!D$42</f>
        <v>2.8665882316619699E-2</v>
      </c>
      <c r="I2087" s="1">
        <f>'[1]Electricity and CHPs_NCAP'!E$42</f>
        <v>1.7150462580336999E-2</v>
      </c>
      <c r="J2087" s="1">
        <f>'[1]Electricity and CHPs_NCAP'!F$42</f>
        <v>5.1380180623973599E-2</v>
      </c>
      <c r="K2087" s="1">
        <f>'[1]Electricity and CHPs_NCAP'!G$42</f>
        <v>1.0689850384735799E-5</v>
      </c>
      <c r="L2087" s="1">
        <f>'[1]Electricity and CHPs_NCAP'!H$42</f>
        <v>7.3236258370708903E-3</v>
      </c>
      <c r="M2087" s="1">
        <f>'[1]Electricity and CHPs_NCAP'!I$42</f>
        <v>6.0290770072083297E-5</v>
      </c>
      <c r="N2087" s="1">
        <f>'[1]Electricity and CHPs_NCAP'!J$42</f>
        <v>4.6401808289620202E-7</v>
      </c>
      <c r="O2087" s="1">
        <f>'[1]Electricity and CHPs_NCAP'!K$42</f>
        <v>1.18029866361078E-5</v>
      </c>
      <c r="P2087" s="1">
        <f>'[1]Electricity and CHPs_NCAP'!L$42</f>
        <v>3.7429702750637498E-5</v>
      </c>
      <c r="Q2087" s="1">
        <f>'[1]Electricity and CHPs_NCAP'!M$42</f>
        <v>3.9323234942323798E-5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9.4538791025819094E-2</v>
      </c>
      <c r="L2088" s="1">
        <f>'[1]Electricity and CHPs_NCAP'!H$43</f>
        <v>4.1797423700767701E-2</v>
      </c>
      <c r="M2088" s="1">
        <f>'[1]Electricity and CHPs_NCAP'!I$43</f>
        <v>3.10347482140069E-2</v>
      </c>
      <c r="N2088" s="1">
        <f>'[1]Electricity and CHPs_NCAP'!J$43</f>
        <v>9.4057302602936002E-2</v>
      </c>
      <c r="O2088" s="1">
        <f>'[1]Electricity and CHPs_NCAP'!K$43</f>
        <v>5.0594530174092503E-2</v>
      </c>
      <c r="P2088" s="1">
        <f>'[1]Electricity and CHPs_NCAP'!L$43</f>
        <v>4.6661622807569497E-2</v>
      </c>
      <c r="Q2088" s="1">
        <f>'[1]Electricity and CHPs_NCAP'!M$43</f>
        <v>7.0235896669906706E-2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3.7732323047495198E-5</v>
      </c>
      <c r="J2089" s="1">
        <f>'[1]Electricity and CHPs_NCAP'!F$50</f>
        <v>2.200537576101834E-5</v>
      </c>
      <c r="K2089" s="1">
        <f>'[1]Electricity and CHPs_NCAP'!G$50</f>
        <v>2.1580715140862532E-4</v>
      </c>
      <c r="L2089" s="1">
        <f>'[1]Electricity and CHPs_NCAP'!H$50</f>
        <v>1.5928837244535618E-4</v>
      </c>
      <c r="M2089" s="1">
        <f>'[1]Electricity and CHPs_NCAP'!I$50</f>
        <v>1.4749182723373551E-4</v>
      </c>
      <c r="N2089" s="1">
        <f>'[1]Electricity and CHPs_NCAP'!J$50</f>
        <v>2.1033666892572974E-5</v>
      </c>
      <c r="O2089" s="1">
        <f>'[1]Electricity and CHPs_NCAP'!K$50</f>
        <v>5.8061241083718851E-5</v>
      </c>
      <c r="P2089" s="1">
        <f>'[1]Electricity and CHPs_NCAP'!L$50</f>
        <v>2.0027725969439539E-4</v>
      </c>
      <c r="Q2089" s="1">
        <f>'[1]Electricity and CHPs_NCAP'!M$50</f>
        <v>1.217988850855766E-4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5.1221009337906495E-5</v>
      </c>
      <c r="J2090" s="1">
        <f>'[1]Electricity and CHPs_NCAP'!F$53</f>
        <v>5.6537541288998193E-5</v>
      </c>
      <c r="K2090" s="1">
        <f>'[1]Electricity and CHPs_NCAP'!G$53</f>
        <v>8.5949352424422934E-3</v>
      </c>
      <c r="L2090" s="1">
        <f>'[1]Electricity and CHPs_NCAP'!H$53</f>
        <v>5.8594053333250315E-3</v>
      </c>
      <c r="M2090" s="1">
        <f>'[1]Electricity and CHPs_NCAP'!I$53</f>
        <v>6.4013949470809211E-5</v>
      </c>
      <c r="N2090" s="1">
        <f>'[1]Electricity and CHPs_NCAP'!J$53</f>
        <v>7.8882357179874078E-3</v>
      </c>
      <c r="O2090" s="1">
        <f>'[1]Electricity and CHPs_NCAP'!K$53</f>
        <v>6.1699479698721247E-3</v>
      </c>
      <c r="P2090" s="1">
        <f>'[1]Electricity and CHPs_NCAP'!L$53</f>
        <v>2.6190833351684211E-3</v>
      </c>
      <c r="Q2090" s="1">
        <f>'[1]Electricity and CHPs_NCAP'!M$53</f>
        <v>5.1897655764054623E-3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5.2320797804020601E-5</v>
      </c>
      <c r="J2091" s="1">
        <f>'[1]Electricity and CHPs_NCAP'!F$56</f>
        <v>1.1499167601091E-6</v>
      </c>
      <c r="K2091" s="1">
        <f>'[1]Electricity and CHPs_NCAP'!G$56</f>
        <v>6.5471681729326904E-4</v>
      </c>
      <c r="L2091" s="1">
        <f>'[1]Electricity and CHPs_NCAP'!H$56</f>
        <v>3.09120088688544E-4</v>
      </c>
      <c r="M2091" s="1">
        <f>'[1]Electricity and CHPs_NCAP'!I$56</f>
        <v>1.8194658905226901E-4</v>
      </c>
      <c r="N2091" s="1">
        <f>'[1]Electricity and CHPs_NCAP'!J$56</f>
        <v>6.08641815373605E-7</v>
      </c>
      <c r="O2091" s="1">
        <f>'[1]Electricity and CHPs_NCAP'!K$56</f>
        <v>2.6252061477730902E-6</v>
      </c>
      <c r="P2091" s="1">
        <f>'[1]Electricity and CHPs_NCAP'!L$56</f>
        <v>9.7671596431370499E-5</v>
      </c>
      <c r="Q2091" s="1">
        <f>'[1]Electricity and CHPs_NCAP'!M$56</f>
        <v>1.5577947964413901E-4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7.1321167739356603E-3</v>
      </c>
      <c r="H2092" s="1">
        <f t="shared" si="2228"/>
        <v>0.11191526789841399</v>
      </c>
      <c r="I2092" s="1">
        <f t="shared" si="2228"/>
        <v>8.06977365984329E-3</v>
      </c>
      <c r="J2092" s="1">
        <f t="shared" si="2228"/>
        <v>2.1990446229069399E-2</v>
      </c>
      <c r="K2092" s="1">
        <f t="shared" si="2228"/>
        <v>1.97135159331401E-7</v>
      </c>
      <c r="L2092" s="1">
        <f t="shared" si="2228"/>
        <v>0.13268922791691301</v>
      </c>
      <c r="M2092" s="1">
        <f t="shared" si="2228"/>
        <v>5.0255163224274799E-6</v>
      </c>
      <c r="N2092" s="1">
        <f t="shared" si="2228"/>
        <v>3.00662578155401E-2</v>
      </c>
      <c r="O2092" s="1">
        <f t="shared" si="2228"/>
        <v>5.0555730367555895E-7</v>
      </c>
      <c r="P2092" s="1">
        <f>P2093</f>
        <v>0.13269150412904901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7.1321167739356603E-3</v>
      </c>
      <c r="H2093" s="1">
        <f>'[1]Electricity and CHPs_NCAP'!D$33</f>
        <v>0.11191526789841399</v>
      </c>
      <c r="I2093" s="1">
        <f>'[1]Electricity and CHPs_NCAP'!E$33</f>
        <v>8.06977365984329E-3</v>
      </c>
      <c r="J2093" s="1">
        <f>'[1]Electricity and CHPs_NCAP'!F$33</f>
        <v>2.1990446229069399E-2</v>
      </c>
      <c r="K2093" s="1">
        <f>'[1]Electricity and CHPs_NCAP'!G$33</f>
        <v>1.97135159331401E-7</v>
      </c>
      <c r="L2093" s="1">
        <f>'[1]Electricity and CHPs_NCAP'!H$33</f>
        <v>0.13268922791691301</v>
      </c>
      <c r="M2093" s="1">
        <f>'[1]Electricity and CHPs_NCAP'!I$33</f>
        <v>5.0255163224274799E-6</v>
      </c>
      <c r="N2093" s="1">
        <f>'[1]Electricity and CHPs_NCAP'!J$33</f>
        <v>3.00662578155401E-2</v>
      </c>
      <c r="O2093" s="1">
        <f>'[1]Electricity and CHPs_NCAP'!K$33</f>
        <v>5.0555730367555895E-7</v>
      </c>
      <c r="P2093" s="1">
        <f>'[1]Electricity and CHPs_NCAP'!L$33</f>
        <v>0.13269150412904901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4.9373341534045995E-6</v>
      </c>
      <c r="H2094" s="1">
        <f t="shared" si="2229"/>
        <v>3.8566435464273012</v>
      </c>
      <c r="I2094" s="1">
        <f t="shared" si="2229"/>
        <v>5.2204688292908719</v>
      </c>
      <c r="J2094" s="1">
        <f t="shared" si="2229"/>
        <v>5.073427847436891</v>
      </c>
      <c r="K2094" s="1">
        <f t="shared" si="2229"/>
        <v>2.7194071573060477</v>
      </c>
      <c r="L2094" s="1">
        <f t="shared" ref="L2094:O2094" si="2230">SUM(L2095:L2099)</f>
        <v>7.8860409829504423</v>
      </c>
      <c r="M2094" s="1">
        <f t="shared" si="2230"/>
        <v>5.0699816111983758</v>
      </c>
      <c r="N2094" s="1">
        <f t="shared" si="2230"/>
        <v>4.7460959627364376</v>
      </c>
      <c r="O2094" s="1">
        <f t="shared" si="2230"/>
        <v>4.7492225241141872</v>
      </c>
      <c r="P2094" s="1">
        <f>SUM(P2095:P2099)</f>
        <v>8.3231598190124885</v>
      </c>
      <c r="Q2094" s="1">
        <f>SUM(Q2095:Q2099)</f>
        <v>6.2393768602898234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4.4925110592782001E-2</v>
      </c>
      <c r="I2095" s="1">
        <f>'[1]Electricity and CHPs_NCAP'!E$34</f>
        <v>0.18615511642573135</v>
      </c>
      <c r="J2095" s="1">
        <f>'[1]Electricity and CHPs_NCAP'!F$34</f>
        <v>0.19291832141018117</v>
      </c>
      <c r="K2095" s="1">
        <f>'[1]Electricity and CHPs_NCAP'!G$34</f>
        <v>0.1705766406930998</v>
      </c>
      <c r="L2095" s="1">
        <f>'[1]Electricity and CHPs_NCAP'!H$34</f>
        <v>0.67829297558092883</v>
      </c>
      <c r="M2095" s="1">
        <f>'[1]Electricity and CHPs_NCAP'!I$34</f>
        <v>5.7383454053592462E-6</v>
      </c>
      <c r="N2095" s="1">
        <f>'[1]Electricity and CHPs_NCAP'!J$34</f>
        <v>4.1486360304597439E-3</v>
      </c>
      <c r="O2095" s="1">
        <f>'[1]Electricity and CHPs_NCAP'!K$34</f>
        <v>3.2014404096036162E-5</v>
      </c>
      <c r="P2095" s="1">
        <f>'[1]Electricity and CHPs_NCAP'!L$34</f>
        <v>4.9781110122296838E-3</v>
      </c>
      <c r="Q2095" s="1">
        <f>'[1]Electricity and CHPs_NCAP'!M$34</f>
        <v>2.2380187127905302E-3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0</v>
      </c>
      <c r="H2096" s="1">
        <f>'[1]Electricity and CHPs_NCAP'!D$35</f>
        <v>1.76796415124302</v>
      </c>
      <c r="I2096" s="1">
        <f>'[1]Electricity and CHPs_NCAP'!E$35</f>
        <v>7.2298446885318902E-6</v>
      </c>
      <c r="J2096" s="1">
        <f>'[1]Electricity and CHPs_NCAP'!F$35</f>
        <v>1.9145914786745499</v>
      </c>
      <c r="K2096" s="1">
        <f>'[1]Electricity and CHPs_NCAP'!G$35</f>
        <v>0.86938947327919902</v>
      </c>
      <c r="L2096" s="1">
        <f>'[1]Electricity and CHPs_NCAP'!H$35</f>
        <v>2.3094254176210698</v>
      </c>
      <c r="M2096" s="1">
        <f>'[1]Electricity and CHPs_NCAP'!I$35</f>
        <v>0.58893897792578398</v>
      </c>
      <c r="N2096" s="1">
        <f>'[1]Electricity and CHPs_NCAP'!J$35</f>
        <v>1.73844410659561</v>
      </c>
      <c r="O2096" s="1">
        <f>'[1]Electricity and CHPs_NCAP'!K$35</f>
        <v>1.6400361617303201</v>
      </c>
      <c r="P2096" s="1">
        <f>'[1]Electricity and CHPs_NCAP'!L$35</f>
        <v>2.6296078346517202</v>
      </c>
      <c r="Q2096" s="1">
        <f>'[1]Electricity and CHPs_NCAP'!M$35</f>
        <v>0.92545393526764197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2.40006659723328E-6</v>
      </c>
      <c r="H2097" s="1">
        <f>'[1]Electricity and CHPs_NCAP'!D$36</f>
        <v>1.7682211653917808E-4</v>
      </c>
      <c r="I2097" s="1">
        <f>'[1]Electricity and CHPs_NCAP'!E$36</f>
        <v>3.4275468901990847</v>
      </c>
      <c r="J2097" s="1">
        <f>'[1]Electricity and CHPs_NCAP'!F$36</f>
        <v>0.46161083456636781</v>
      </c>
      <c r="K2097" s="1">
        <f>'[1]Electricity and CHPs_NCAP'!G$36</f>
        <v>0.75117958976700894</v>
      </c>
      <c r="L2097" s="1">
        <f>'[1]Electricity and CHPs_NCAP'!H$36</f>
        <v>1.8795472508471707</v>
      </c>
      <c r="M2097" s="1">
        <f>'[1]Electricity and CHPs_NCAP'!I$36</f>
        <v>2.6181540187457806</v>
      </c>
      <c r="N2097" s="1">
        <f>'[1]Electricity and CHPs_NCAP'!J$36</f>
        <v>0.71230471649379501</v>
      </c>
      <c r="O2097" s="1">
        <f>'[1]Electricity and CHPs_NCAP'!K$36</f>
        <v>1.0979306827413648</v>
      </c>
      <c r="P2097" s="1">
        <f>'[1]Electricity and CHPs_NCAP'!L$36</f>
        <v>2.2013167339809083</v>
      </c>
      <c r="Q2097" s="1">
        <f>'[1]Electricity and CHPs_NCAP'!M$36</f>
        <v>2.9564191267066779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2.5372675561713199E-6</v>
      </c>
      <c r="H2098" s="1">
        <f>'[1]Electricity and CHPs_NCAP'!D$37</f>
        <v>1.2518172656774151</v>
      </c>
      <c r="I2098" s="1">
        <f>'[1]Electricity and CHPs_NCAP'!E$37</f>
        <v>1.606757278441741</v>
      </c>
      <c r="J2098" s="1">
        <f>'[1]Electricity and CHPs_NCAP'!F$37</f>
        <v>0.2583124028722823</v>
      </c>
      <c r="K2098" s="1">
        <f>'[1]Electricity and CHPs_NCAP'!G$37</f>
        <v>0.37419445024675879</v>
      </c>
      <c r="L2098" s="1">
        <f>'[1]Electricity and CHPs_NCAP'!H$37</f>
        <v>1.914404850391513</v>
      </c>
      <c r="M2098" s="1">
        <f>'[1]Electricity and CHPs_NCAP'!I$37</f>
        <v>1.51632413333905</v>
      </c>
      <c r="N2098" s="1">
        <f>'[1]Electricity and CHPs_NCAP'!J$37</f>
        <v>0.43674418282393301</v>
      </c>
      <c r="O2098" s="1">
        <f>'[1]Electricity and CHPs_NCAP'!K$37</f>
        <v>0.62086788231534606</v>
      </c>
      <c r="P2098" s="1">
        <f>'[1]Electricity and CHPs_NCAP'!L$37</f>
        <v>2.1433561844369389</v>
      </c>
      <c r="Q2098" s="1">
        <f>'[1]Electricity and CHPs_NCAP'!M$37</f>
        <v>1.7569567668246249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0</v>
      </c>
      <c r="H2099" s="1">
        <f>'[1]Electricity and CHPs_NCAP'!D$38</f>
        <v>0.79176019679754495</v>
      </c>
      <c r="I2099" s="1">
        <f>'[1]Electricity and CHPs_NCAP'!E$38</f>
        <v>2.3143796266934801E-6</v>
      </c>
      <c r="J2099" s="1">
        <f>'[1]Electricity and CHPs_NCAP'!F$38</f>
        <v>2.2459948099135101</v>
      </c>
      <c r="K2099" s="1">
        <f>'[1]Electricity and CHPs_NCAP'!G$38</f>
        <v>0.55406700331998104</v>
      </c>
      <c r="L2099" s="1">
        <f>'[1]Electricity and CHPs_NCAP'!H$38</f>
        <v>1.1043704885097601</v>
      </c>
      <c r="M2099" s="1">
        <f>'[1]Electricity and CHPs_NCAP'!I$38</f>
        <v>0.34655874284235599</v>
      </c>
      <c r="N2099" s="1">
        <f>'[1]Electricity and CHPs_NCAP'!J$38</f>
        <v>1.8544543207926401</v>
      </c>
      <c r="O2099" s="1">
        <f>'[1]Electricity and CHPs_NCAP'!K$38</f>
        <v>1.3903557829230599</v>
      </c>
      <c r="P2099" s="1">
        <f>'[1]Electricity and CHPs_NCAP'!L$38</f>
        <v>1.34390095493069</v>
      </c>
      <c r="Q2099" s="1">
        <f>'[1]Electricity and CHPs_NCAP'!M$38</f>
        <v>0.59830901277808801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1.69571226942995E-4</v>
      </c>
      <c r="L2100" s="1">
        <f>'[1]Electricity and CHPs_NCAP'!H$32</f>
        <v>5.5235696090314298E-5</v>
      </c>
      <c r="M2100" s="1">
        <f>'[1]Electricity and CHPs_NCAP'!I$32</f>
        <v>4.5595170333593902E-7</v>
      </c>
      <c r="N2100" s="1">
        <f>'[1]Electricity and CHPs_NCAP'!J$32</f>
        <v>1.14949581670289E-5</v>
      </c>
      <c r="O2100" s="1">
        <f>'[1]Electricity and CHPs_NCAP'!K$32</f>
        <v>4.9919667989411405E-7</v>
      </c>
      <c r="P2100" s="1">
        <f>'[1]Electricity and CHPs_NCAP'!L$32</f>
        <v>2.1903668956748301E-4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1.69571226942995E-4</v>
      </c>
      <c r="L2101" s="1">
        <f t="shared" ref="L2101:O2101" si="2232">L2100</f>
        <v>5.5235696090314298E-5</v>
      </c>
      <c r="M2101" s="1">
        <f t="shared" si="2232"/>
        <v>4.5595170333593902E-7</v>
      </c>
      <c r="N2101" s="1">
        <f t="shared" si="2232"/>
        <v>1.14949581670289E-5</v>
      </c>
      <c r="O2101" s="1">
        <f t="shared" si="2232"/>
        <v>4.9919667989411405E-7</v>
      </c>
      <c r="P2101" s="1">
        <f>P2100</f>
        <v>2.1903668956748301E-4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2.8609820807430311E-4</v>
      </c>
      <c r="J2102" s="1">
        <f t="shared" si="2233"/>
        <v>4.7815419939445471E-2</v>
      </c>
      <c r="K2102" s="1">
        <f t="shared" si="2233"/>
        <v>4.159181703359037E-2</v>
      </c>
      <c r="L2102" s="1">
        <f t="shared" ref="L2102:O2102" si="2234">SUM(L2103:L2105)</f>
        <v>7.8556118174206106E-3</v>
      </c>
      <c r="M2102" s="1">
        <f t="shared" si="2234"/>
        <v>4.9347956288919248E-2</v>
      </c>
      <c r="N2102" s="1">
        <f t="shared" si="2234"/>
        <v>1.9932247605738741E-2</v>
      </c>
      <c r="O2102" s="1">
        <f t="shared" si="2234"/>
        <v>6.9681274461776355E-2</v>
      </c>
      <c r="P2102" s="1">
        <f>SUM(P2103:P2105)</f>
        <v>5.915724225717571E-2</v>
      </c>
      <c r="Q2102" s="1">
        <f>SUM(Q2103:Q2105)</f>
        <v>2.2098253085380198E-2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1.6897825477638101E-2</v>
      </c>
      <c r="L2103" s="1">
        <f>'[1]Electricity and CHPs_NCAP'!H$30</f>
        <v>8.5180262713754602E-7</v>
      </c>
      <c r="M2103" s="1">
        <f>'[1]Electricity and CHPs_NCAP'!I$30</f>
        <v>2.8400791429799202E-6</v>
      </c>
      <c r="N2103" s="1">
        <f>'[1]Electricity and CHPs_NCAP'!J$30</f>
        <v>1.8905524369541599E-3</v>
      </c>
      <c r="O2103" s="1">
        <f>'[1]Electricity and CHPs_NCAP'!K$30</f>
        <v>6.1584741707374699E-2</v>
      </c>
      <c r="P2103" s="1">
        <f>'[1]Electricity and CHPs_NCAP'!L$30</f>
        <v>8.7048642359953202E-3</v>
      </c>
      <c r="Q2103" s="1">
        <f>'[1]Electricity and CHPs_NCAP'!M$30</f>
        <v>3.0955476764900001E-6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2.28690398794281E-4</v>
      </c>
      <c r="J2104" s="1">
        <f>'[1]Electricity and CHPs_NCAP'!F$46</f>
        <v>4.7667410630217497E-2</v>
      </c>
      <c r="K2104" s="1">
        <f>'[1]Electricity and CHPs_NCAP'!G$46</f>
        <v>2.4395096785033901E-2</v>
      </c>
      <c r="L2104" s="1">
        <f>'[1]Electricity and CHPs_NCAP'!H$46</f>
        <v>7.8544837342361291E-3</v>
      </c>
      <c r="M2104" s="1">
        <f>'[1]Electricity and CHPs_NCAP'!I$46</f>
        <v>4.9074662834803398E-2</v>
      </c>
      <c r="N2104" s="1">
        <f>'[1]Electricity and CHPs_NCAP'!J$46</f>
        <v>1.7827806571132501E-2</v>
      </c>
      <c r="O2104" s="1">
        <f>'[1]Electricity and CHPs_NCAP'!K$46</f>
        <v>7.7817061450849902E-3</v>
      </c>
      <c r="P2104" s="1">
        <f>'[1]Electricity and CHPs_NCAP'!L$46</f>
        <v>5.0428624500347297E-2</v>
      </c>
      <c r="Q2104" s="1">
        <f>'[1]Electricity and CHPs_NCAP'!M$46</f>
        <v>2.1211344241494401E-2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5.74078092800221E-5</v>
      </c>
      <c r="J2105" s="1">
        <f>'[1]Electricity and CHPs_NCAP'!F$57</f>
        <v>1.4800930922797301E-4</v>
      </c>
      <c r="K2105" s="1">
        <f>'[1]Electricity and CHPs_NCAP'!G$57</f>
        <v>2.98894770918368E-4</v>
      </c>
      <c r="L2105" s="1">
        <f>'[1]Electricity and CHPs_NCAP'!H$57</f>
        <v>2.7628055734331197E-7</v>
      </c>
      <c r="M2105" s="1">
        <f>'[1]Electricity and CHPs_NCAP'!I$57</f>
        <v>2.7045337497286697E-4</v>
      </c>
      <c r="N2105" s="1">
        <f>'[1]Electricity and CHPs_NCAP'!J$57</f>
        <v>2.13888597652079E-4</v>
      </c>
      <c r="O2105" s="1">
        <f>'[1]Electricity and CHPs_NCAP'!K$57</f>
        <v>3.1482660931667701E-4</v>
      </c>
      <c r="P2105" s="1">
        <f>'[1]Electricity and CHPs_NCAP'!L$57</f>
        <v>2.3753520833096199E-5</v>
      </c>
      <c r="Q2105" s="1">
        <f>'[1]Electricity and CHPs_NCAP'!M$57</f>
        <v>8.8381329620930698E-4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2.0174899289534041E-3</v>
      </c>
      <c r="G2106" s="1">
        <f t="shared" si="2235"/>
        <v>3.6436401176308306E-6</v>
      </c>
      <c r="H2106" s="1">
        <f t="shared" si="2235"/>
        <v>9.9033382390592466E-6</v>
      </c>
      <c r="I2106" s="1">
        <f t="shared" si="2235"/>
        <v>0.14301005488378729</v>
      </c>
      <c r="J2106" s="1">
        <f t="shared" si="2235"/>
        <v>0.19302136866862704</v>
      </c>
      <c r="K2106" s="1">
        <f t="shared" si="2235"/>
        <v>0.35296394865310893</v>
      </c>
      <c r="L2106" s="1">
        <f t="shared" ref="L2106:O2106" si="2236">SUM(L2107:L2113)</f>
        <v>0.31374784193264377</v>
      </c>
      <c r="M2106" s="1">
        <f t="shared" si="2236"/>
        <v>0.39716098436420705</v>
      </c>
      <c r="N2106" s="1">
        <f t="shared" si="2236"/>
        <v>0.46855045762311687</v>
      </c>
      <c r="O2106" s="1">
        <f t="shared" si="2236"/>
        <v>0.40930161196566472</v>
      </c>
      <c r="P2106" s="1">
        <f>SUM(P2107:P2113)</f>
        <v>0.53986202484268131</v>
      </c>
      <c r="Q2106" s="1">
        <f>SUM(Q2107:Q2113)</f>
        <v>0.2188231523601647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4.5847588092246599E-7</v>
      </c>
      <c r="H2107" s="1">
        <f>'[1]Electricity and CHPs_NCAP'!D$63</f>
        <v>4.8614309125066503E-7</v>
      </c>
      <c r="I2107" s="1">
        <f>'[1]Electricity and CHPs_NCAP'!E$63</f>
        <v>5.2044911975528701E-7</v>
      </c>
      <c r="J2107" s="1">
        <f>'[1]Electricity and CHPs_NCAP'!F$63</f>
        <v>7.7215875667093902E-7</v>
      </c>
      <c r="K2107" s="1">
        <f>'[1]Electricity and CHPs_NCAP'!G$63</f>
        <v>7.2436393462621796E-7</v>
      </c>
      <c r="L2107" s="1">
        <f>'[1]Electricity and CHPs_NCAP'!H$63</f>
        <v>6.6150237844329701E-7</v>
      </c>
      <c r="M2107" s="1">
        <f>'[1]Electricity and CHPs_NCAP'!I$63</f>
        <v>5.8937419853462096E-7</v>
      </c>
      <c r="N2107" s="1">
        <f>'[1]Electricity and CHPs_NCAP'!J$63</f>
        <v>5.5469297589262205E-7</v>
      </c>
      <c r="O2107" s="1">
        <f>'[1]Electricity and CHPs_NCAP'!K$63</f>
        <v>6.7142333989761204E-7</v>
      </c>
      <c r="P2107" s="1">
        <f>'[1]Electricity and CHPs_NCAP'!L$63</f>
        <v>8.2604234960141203E-7</v>
      </c>
      <c r="Q2107" s="1">
        <f>'[1]Electricity and CHPs_NCAP'!M$63</f>
        <v>1.0593312088174199E-6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3.4173499406419397E-4</v>
      </c>
      <c r="G2108" s="1">
        <f>'[1]Electricity and CHPs_NCAP'!C$64</f>
        <v>5.2375409929765204E-7</v>
      </c>
      <c r="H2108" s="1">
        <f>'[1]Electricity and CHPs_NCAP'!D$64</f>
        <v>1.80057188706791E-6</v>
      </c>
      <c r="I2108" s="1">
        <f>'[1]Electricity and CHPs_NCAP'!E$64</f>
        <v>9.1612402932635597E-5</v>
      </c>
      <c r="J2108" s="1">
        <f>'[1]Electricity and CHPs_NCAP'!F$64</f>
        <v>0.14564336351058599</v>
      </c>
      <c r="K2108" s="1">
        <f>'[1]Electricity and CHPs_NCAP'!G$64</f>
        <v>0.189593713744273</v>
      </c>
      <c r="L2108" s="1">
        <f>'[1]Electricity and CHPs_NCAP'!H$64</f>
        <v>7.0158249935577399E-2</v>
      </c>
      <c r="M2108" s="1">
        <f>'[1]Electricity and CHPs_NCAP'!I$64</f>
        <v>0.20035216336536901</v>
      </c>
      <c r="N2108" s="1">
        <f>'[1]Electricity and CHPs_NCAP'!J$64</f>
        <v>0.10336676288069099</v>
      </c>
      <c r="O2108" s="1">
        <f>'[1]Electricity and CHPs_NCAP'!K$64</f>
        <v>0.129271486938448</v>
      </c>
      <c r="P2108" s="1">
        <f>'[1]Electricity and CHPs_NCAP'!L$64</f>
        <v>0.18771686467933399</v>
      </c>
      <c r="Q2108" s="1">
        <f>'[1]Electricity and CHPs_NCAP'!M$64</f>
        <v>6.0402464384288299E-2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2.51182447598704E-4</v>
      </c>
      <c r="G2109" s="1">
        <f>'[1]Electricity and CHPs_NCAP'!C$65</f>
        <v>3.97729856172633E-7</v>
      </c>
      <c r="H2109" s="1">
        <f>'[1]Electricity and CHPs_NCAP'!D$65</f>
        <v>1.3966890489358501E-6</v>
      </c>
      <c r="I2109" s="1">
        <f>'[1]Electricity and CHPs_NCAP'!E$65</f>
        <v>7.5256444502091994E-5</v>
      </c>
      <c r="J2109" s="1">
        <f>'[1]Electricity and CHPs_NCAP'!F$65</f>
        <v>3.16877194030877E-3</v>
      </c>
      <c r="K2109" s="1">
        <f>'[1]Electricity and CHPs_NCAP'!G$65</f>
        <v>3.61732468688859E-2</v>
      </c>
      <c r="L2109" s="1">
        <f>'[1]Electricity and CHPs_NCAP'!H$65</f>
        <v>0.17700554238171301</v>
      </c>
      <c r="M2109" s="1">
        <f>'[1]Electricity and CHPs_NCAP'!I$65</f>
        <v>7.3549675158836605E-2</v>
      </c>
      <c r="N2109" s="1">
        <f>'[1]Electricity and CHPs_NCAP'!J$65</f>
        <v>0.27339195749684803</v>
      </c>
      <c r="O2109" s="1">
        <f>'[1]Electricity and CHPs_NCAP'!K$65</f>
        <v>0.177261974970889</v>
      </c>
      <c r="P2109" s="1">
        <f>'[1]Electricity and CHPs_NCAP'!L$65</f>
        <v>0.20052253636271999</v>
      </c>
      <c r="Q2109" s="1">
        <f>'[1]Electricity and CHPs_NCAP'!M$65</f>
        <v>9.3254264333040196E-2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2.3751466663543501E-4</v>
      </c>
      <c r="G2110" s="1">
        <f>'[1]Electricity and CHPs_NCAP'!C$66</f>
        <v>3.7687888894827002E-7</v>
      </c>
      <c r="H2110" s="1">
        <f>'[1]Electricity and CHPs_NCAP'!D$66</f>
        <v>1.02739504792965E-6</v>
      </c>
      <c r="I2110" s="1">
        <f>'[1]Electricity and CHPs_NCAP'!E$66</f>
        <v>3.9589959517115803E-2</v>
      </c>
      <c r="J2110" s="1">
        <f>'[1]Electricity and CHPs_NCAP'!F$66</f>
        <v>4.1053849919566801E-2</v>
      </c>
      <c r="K2110" s="1">
        <f>'[1]Electricity and CHPs_NCAP'!G$66</f>
        <v>6.7685832195932993E-2</v>
      </c>
      <c r="L2110" s="1">
        <f>'[1]Electricity and CHPs_NCAP'!H$66</f>
        <v>4.8280848476276898E-4</v>
      </c>
      <c r="M2110" s="1">
        <f>'[1]Electricity and CHPs_NCAP'!I$66</f>
        <v>8.3810436607107894E-2</v>
      </c>
      <c r="N2110" s="1">
        <f>'[1]Electricity and CHPs_NCAP'!J$66</f>
        <v>4.9706177447628001E-2</v>
      </c>
      <c r="O2110" s="1">
        <f>'[1]Electricity and CHPs_NCAP'!K$66</f>
        <v>2.2247570332530799E-2</v>
      </c>
      <c r="P2110" s="1">
        <f>'[1]Electricity and CHPs_NCAP'!L$66</f>
        <v>0.105388913708375</v>
      </c>
      <c r="Q2110" s="1">
        <f>'[1]Electricity and CHPs_NCAP'!M$66</f>
        <v>2.3499673648155E-3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4.74510409325212E-4</v>
      </c>
      <c r="G2111" s="1">
        <f>'[1]Electricity and CHPs_NCAP'!C$67</f>
        <v>7.5480324131600498E-7</v>
      </c>
      <c r="H2111" s="1">
        <f>'[1]Electricity and CHPs_NCAP'!D$67</f>
        <v>2.0824245689027202E-6</v>
      </c>
      <c r="I2111" s="1">
        <f>'[1]Electricity and CHPs_NCAP'!E$67</f>
        <v>3.5214927825265002E-2</v>
      </c>
      <c r="J2111" s="1">
        <f>'[1]Electricity and CHPs_NCAP'!F$67</f>
        <v>4.8541514134746802E-4</v>
      </c>
      <c r="K2111" s="1">
        <f>'[1]Electricity and CHPs_NCAP'!G$67</f>
        <v>1.863113788251897E-2</v>
      </c>
      <c r="L2111" s="1">
        <f>'[1]Electricity and CHPs_NCAP'!H$67</f>
        <v>6.43159307138178E-3</v>
      </c>
      <c r="M2111" s="1">
        <f>'[1]Electricity and CHPs_NCAP'!I$67</f>
        <v>3.0234468721513398E-2</v>
      </c>
      <c r="N2111" s="1">
        <f>'[1]Electricity and CHPs_NCAP'!J$67</f>
        <v>2.2958150907607102E-3</v>
      </c>
      <c r="O2111" s="1">
        <f>'[1]Electricity and CHPs_NCAP'!K$67</f>
        <v>2.9565610696278499E-2</v>
      </c>
      <c r="P2111" s="1">
        <f>'[1]Electricity and CHPs_NCAP'!L$67</f>
        <v>1.7542231039451697E-2</v>
      </c>
      <c r="Q2111" s="1">
        <f>'[1]Electricity and CHPs_NCAP'!M$67</f>
        <v>2.3123113335583201E-2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4.74397882774244E-4</v>
      </c>
      <c r="G2112" s="1">
        <f>'[1]Electricity and CHPs_NCAP'!C$68</f>
        <v>7.5455755986286403E-7</v>
      </c>
      <c r="H2112" s="1">
        <f>'[1]Electricity and CHPs_NCAP'!D$68</f>
        <v>2.0801954570349002E-6</v>
      </c>
      <c r="I2112" s="1">
        <f>'[1]Electricity and CHPs_NCAP'!E$68</f>
        <v>4.0244291354016803E-2</v>
      </c>
      <c r="J2112" s="1">
        <f>'[1]Electricity and CHPs_NCAP'!F$68</f>
        <v>1.2745773390903301E-3</v>
      </c>
      <c r="K2112" s="1">
        <f>'[1]Electricity and CHPs_NCAP'!G$68</f>
        <v>2.5515230212599098E-2</v>
      </c>
      <c r="L2112" s="1">
        <f>'[1]Electricity and CHPs_NCAP'!H$68</f>
        <v>3.2561158064912402E-2</v>
      </c>
      <c r="M2112" s="1">
        <f>'[1]Electricity and CHPs_NCAP'!I$68</f>
        <v>8.2196729174185308E-3</v>
      </c>
      <c r="N2112" s="1">
        <f>'[1]Electricity and CHPs_NCAP'!J$68</f>
        <v>2.2267356690368702E-2</v>
      </c>
      <c r="O2112" s="1">
        <f>'[1]Electricity and CHPs_NCAP'!K$68</f>
        <v>3.07391805507965E-2</v>
      </c>
      <c r="P2112" s="1">
        <f>'[1]Electricity and CHPs_NCAP'!L$68</f>
        <v>1.742960789275573E-2</v>
      </c>
      <c r="Q2112" s="1">
        <f>'[1]Electricity and CHPs_NCAP'!M$68</f>
        <v>2.3514917292695801E-2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2.3814952855561499E-4</v>
      </c>
      <c r="G2113" s="1">
        <f>'[1]Electricity and CHPs_NCAP'!C$69</f>
        <v>3.7744059111094098E-7</v>
      </c>
      <c r="H2113" s="1">
        <f>'[1]Electricity and CHPs_NCAP'!D$69</f>
        <v>1.02991913793755E-6</v>
      </c>
      <c r="I2113" s="1">
        <f>'[1]Electricity and CHPs_NCAP'!E$69</f>
        <v>2.77934868908352E-2</v>
      </c>
      <c r="J2113" s="1">
        <f>'[1]Electricity and CHPs_NCAP'!F$69</f>
        <v>1.394618658971E-3</v>
      </c>
      <c r="K2113" s="1">
        <f>'[1]Electricity and CHPs_NCAP'!G$69</f>
        <v>1.5364063384964301E-2</v>
      </c>
      <c r="L2113" s="1">
        <f>'[1]Electricity and CHPs_NCAP'!H$69</f>
        <v>2.7107828491918E-2</v>
      </c>
      <c r="M2113" s="1">
        <f>'[1]Electricity and CHPs_NCAP'!I$69</f>
        <v>9.9397821976302501E-4</v>
      </c>
      <c r="N2113" s="1">
        <f>'[1]Electricity and CHPs_NCAP'!J$69</f>
        <v>1.75218333238445E-2</v>
      </c>
      <c r="O2113" s="1">
        <f>'[1]Electricity and CHPs_NCAP'!K$69</f>
        <v>2.0215117053382099E-2</v>
      </c>
      <c r="P2113" s="1">
        <f>'[1]Electricity and CHPs_NCAP'!L$69</f>
        <v>1.12610451176953E-2</v>
      </c>
      <c r="Q2113" s="1">
        <f>'[1]Electricity and CHPs_NCAP'!M$69</f>
        <v>1.61773663185329E-2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3.1816948900844461E-4</v>
      </c>
      <c r="G2114" s="3">
        <f t="shared" si="2237"/>
        <v>0.42788798474533657</v>
      </c>
      <c r="H2114" s="3">
        <f t="shared" si="2237"/>
        <v>0.91615253004947117</v>
      </c>
      <c r="I2114" s="3">
        <f t="shared" si="2237"/>
        <v>2.0666686571040684</v>
      </c>
      <c r="J2114" s="3">
        <f t="shared" si="2237"/>
        <v>3.1093830486384286</v>
      </c>
      <c r="K2114" s="3">
        <f t="shared" si="2237"/>
        <v>1.869207175085726</v>
      </c>
      <c r="L2114" s="3">
        <f t="shared" ref="L2114:O2114" si="2238">SUM(L2115:L2164)</f>
        <v>2.3017422463333266</v>
      </c>
      <c r="M2114" s="3">
        <f t="shared" si="2238"/>
        <v>2.7665669845318992</v>
      </c>
      <c r="N2114" s="3">
        <f t="shared" si="2238"/>
        <v>2.2838531771563599</v>
      </c>
      <c r="O2114" s="3">
        <f t="shared" si="2238"/>
        <v>2.1949260077590851</v>
      </c>
      <c r="P2114" s="3">
        <f>SUM(P2115:P2164)</f>
        <v>2.3486906705332289</v>
      </c>
      <c r="Q2114" s="3">
        <f>SUM(Q2115:Q2164)</f>
        <v>1.957287964743136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4.25761448431504E-5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5.3089399145808203E-4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2.0861164370661899E-3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0.14995738639957201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0.173337422506851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0.13605355210898501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0.15418086522303601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0.164718184344015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0.134258099487578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0.13310175259948101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0.129554537877894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0.105109167265151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7.1857273529481102E-5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1.6964715270224E-4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0.107252212095461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0.57254725810460105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1.2841740798061101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0.54495892666261403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0.71187472280660602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0.99901359958022495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0.60822387956691504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0.66493154347152394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0.72189882890358104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0.49793240392342097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5.3917039659153097E-5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2.6173310287931702E-3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1.0745090874325399E-3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1.6478797527541401E-4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5.7993529088010198E-2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0.37104222944889897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4.0418810657835397E-2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0.62306206515221296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0.38125207197109101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0.54731900307023595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1.3852059395243901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2.80425078022405E-4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1.4981903097666E-4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7.2341905441292501E-2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0.170215895635036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0.81673833967173104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0.876050810203303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0.81715192538074599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0.947828650823338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0.97977271064414995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1.00077867120724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0.55577900538685698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7.9192549217100394E-2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1.28933824340168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3.0717896610761199E-5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3.36239248035535E-5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3.06573398155437E-5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3.4381158177255102E-5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3.1380218794152698E-5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1.9236307822047299E-4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1.66866989649721E-4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1.4471288418366399E-4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2.4744290016878202E-4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1.7688278879905399E-5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5.3853495982385697E-5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9.1649499362022195E-5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5.3112325033021699E-5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8.1340941896409694E-5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5.1930960375783596E-4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7.0664428049091994E-5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5.9762030472150602E-5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1.05144311922033E-4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1.9091294804934799E-4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7.3418110462445701E-2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0.18149532598149401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0.47827392595585999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0.22268682336519699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6.8684905375341796E-4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1.5730496047658101E-4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1.31178341199438E-4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1.21967725619213E-4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6.3747857153321802E-5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9.20012983837466E-5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3.0426936839658702E-4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1.10933182897631E-4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1.0491530110698601E-4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9.7726443488275097E-2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0.179137982051774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2.02513219657416E-2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2.9875730921123601E-2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3.6513885478391803E-5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3.62640805362915E-5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4.3955762861406201E-5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3.2424317987215098E-5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2.9464207106602499E-4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6.9593868787923405E-4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7.1475084303819399E-6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6.4021223022509596E-6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9.0663665862194398E-6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2.5506244902731002E-5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6.7935312362440498E-5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1.4950025131594099E-4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5.2714205566345498E-5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1.21003904977307E-3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3.4806457713575502E-5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7.3151126177963202E-6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6.3044052997024503E-6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9.6214123275883595E-6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3.2781065135401299E-2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3.7597802500248002E-2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0.34201074008334298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0.23916209398738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0.20604024583619099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4.29885642719321E-5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8.1782398120700893E-6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7.0898774010751498E-6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1.0342025318203201E-5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1.06811040071075E-4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1.02555646552646E-4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2.1022000971554801E-3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1.0724863205181001E-4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1.69893361396217E-2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5.9441396726458602E-2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0.114238840228127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1.2231689498228599E-2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3.4247475276026798E-2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2.0937793532878601E-6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9.7929156893459794E-7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8.72758040643783E-8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1.13363733658248E-7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1.7990781125250301E-7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1.3627914306584499E-7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1.2187279031665101E-7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8.9195517208189695E-8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8.8859487071411794E-8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6.3113934597660694E-8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2.5038827283703302E-7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1.04867866923679E-6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5.0828511035329305E-7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7.74402405712624E-8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8.9779323115289502E-8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1.2550025429935799E-7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1.17124165876961E-7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1.05986091211346E-7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9.0182736607482901E-8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1.05929930390462E-7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9.2748065190036396E-8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2.2767113977481299E-7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8.8432082605805204E-7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3.85231837976457E-7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6.4412039821707301E-8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7.9067451864436097E-8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1.07668964484468E-7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1.0289753313141E-7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9.4518177418209501E-8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9.3641618691367697E-8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1.0792787404585499E-7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1.13119577415956E-7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2.3194535375927601E-7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1.14355938912825E-6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4.8323251575168201E-7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7.3067939545734202E-8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9.1058693038137705E-8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1.28407452176486E-7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1.1759802285648701E-7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1.02434237365561E-7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8.6243333441535396E-8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1.00994759096858E-7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8.4903857570168795E-8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2.2413100301556301E-7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1.1707486810110681E-4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2.7308385519644488E-4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7.4767855475731403E-5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2.3966189635964831E-3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8.3303219490060185E-2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5.3156248685999708E-5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0.16747245454104828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4.8102781699595198E-5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2.5883610021842938E-5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6.51874123475568E-5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6.2846276134678004E-5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4.6658549689705605E-5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2.87640742841826E-5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8.8096898165219595E-2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7.44417939580124E-5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1.9803503552314599E-5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3.7021075284678301E-4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4.6647561389904001E-5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3.62450070010621E-5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4.9423515968011603E-2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3.2092062394633097E-5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2.5459688327816299E-5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0.207920679995104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2.1546498431842799E-4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1.55198667038378E-5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6.3096132052201903E-5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3.3376425961734703E-5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8.0248465695428995E-6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2.9673780264787699E-5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2.2401067669614501E-5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9.2101533142882802E-6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2.46775566918804E-5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1.6326331377208699E-5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1.2583817896027299E-5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4.0778010051349701E-5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3.4262139846081003E-5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3.0309817153076377E-2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1.6159461948666979E-3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1.086353074026231E-4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0.11822022387497254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9.2557380630209726E-2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5.0822961468560199E-5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5.8932748795520365E-5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3.9006690175827201E-5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2.300800494917676E-5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6.1205239719659021E-5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3.3393635624647599E-5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2.2201517490304507E-5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3.1213919257114E-5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4.9545401057461398E-5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3.2334672998978397E-5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1.50323544136092E-5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2.7257695965214401E-5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1.6713732587491301E-5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1.5893613655909001E-5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2.0017417583845E-5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1.17788941994449E-5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6.37593933624738E-6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1.01039549934112E-5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8.8696964728683992E-6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1.5188061147479799E-5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5.1016069466828002E-5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3.9759706853217597E-5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7.7896190395425196E-6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2.3432991378728901E-5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1.95066780072937E-5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8.7259883345063701E-6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1.9192424411739099E-5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1.35527744928671E-5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6.6042711509572203E-6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1.1214825303111401E-5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9.6088983034999094E-6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2.1080093489212699E-6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2.0760795463243298E-6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1.2897105899143E-8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1.1732049160366099E-6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9.8953340619146594E-7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1.3977288126306801E-6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8.7445109672047501E-7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1.44503758654744E-6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1.0632737080765201E-6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0.71741705770492692</v>
      </c>
      <c r="H2165" s="3">
        <f t="shared" si="2245"/>
        <v>1.5697966968022272</v>
      </c>
      <c r="I2165" s="3">
        <f t="shared" si="2245"/>
        <v>6.697859391484716</v>
      </c>
      <c r="J2165" s="3">
        <f t="shared" si="2245"/>
        <v>4.0883769692523835</v>
      </c>
      <c r="K2165" s="3">
        <f t="shared" si="2245"/>
        <v>3.158180264027707</v>
      </c>
      <c r="L2165" s="3">
        <f t="shared" ref="L2165:O2165" si="2246">SUM(L2166:L2188)</f>
        <v>2.9441658428792925</v>
      </c>
      <c r="M2165" s="3">
        <f t="shared" si="2246"/>
        <v>4.5848492423936777</v>
      </c>
      <c r="N2165" s="3">
        <f t="shared" si="2246"/>
        <v>2.4932182336048387</v>
      </c>
      <c r="O2165" s="3">
        <f t="shared" si="2246"/>
        <v>4.9576904173902534</v>
      </c>
      <c r="P2165" s="3">
        <f>SUM(P2166:P2188)</f>
        <v>3.2875726321177501</v>
      </c>
      <c r="Q2165" s="3">
        <f>SUM(Q2166:Q2188)</f>
        <v>4.1316886556626242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4.2525587930790703E-3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7.0102077793918298E-3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2.0507428843567101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2.35596478418557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0.49733481069365199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1.21295658476904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1.65480855907882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0.97074262391206301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1.4511246651830598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1.7231179856843402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0.68677846607283799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1.0770891706849098E-3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6.2960574310151002E-3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0.74256669536892395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0.71643491492015798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0.10414206210603799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0.37061470870520202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0.46893344694824202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0.26366884546210595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0.42142924272662302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0.48517716592377602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0.21713828331988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5.3555611532266198E-4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5.2892888207370604E-3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3.7357968460368998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1.01554619435712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2.5564712251209101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1.3603304230505699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2.46072813282963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1.2584595664141598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3.0846773299314298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1.0788120219744299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3.22708318278498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1.35407179052472E-4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2.2257294373874498E-4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0.16875296572218301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4.3107578953530704E-4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2.2062367777852298E-4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2.6412635448008E-4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3.7910353698605501E-4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3.4719781651004598E-4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4.5917954914073401E-4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4.6545853520422298E-4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6.8872348492612207E-4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0.17415881724711299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9.8176219220622095E-4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8.7538657058585409E-4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4.2794810644701298E-4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6.0536270015457496E-4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2.67002732718327E-4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3.4057490746761204E-5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2.88890804230637E-5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0.47635111966388799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0.52572504961144106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7.1228048262192596E-3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0.18422794694960201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5.1521275651483699E-2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0.83178760658293494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3.6767364791477301E-5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3.5361490914190201E-5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3.5307589185102999E-4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8.2476024011801403E-4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2.0420848806535302E-4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1.2446194494882999E-3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1.3423903556618999E-4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5.3987337263168098E-3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1.9331516322456898E-5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2.8889664734784301E-5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1.15424293287398E-5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0.50115584513259459</v>
      </c>
      <c r="H2189" s="3">
        <f t="shared" si="2249"/>
        <v>0.20771810521995993</v>
      </c>
      <c r="I2189" s="3">
        <f t="shared" si="2249"/>
        <v>2.9273993811658165</v>
      </c>
      <c r="J2189" s="3">
        <f t="shared" si="2249"/>
        <v>1.5635983538473073</v>
      </c>
      <c r="K2189" s="3">
        <f t="shared" si="2249"/>
        <v>1.1253092979262833</v>
      </c>
      <c r="L2189" s="3">
        <f t="shared" ref="L2189:O2189" si="2250">SUM(L2190:L2212)</f>
        <v>1.0520260662581953</v>
      </c>
      <c r="M2189" s="3">
        <f t="shared" si="2250"/>
        <v>1.576703954403579</v>
      </c>
      <c r="N2189" s="3">
        <f t="shared" si="2250"/>
        <v>1.0133947099574174</v>
      </c>
      <c r="O2189" s="3">
        <f t="shared" si="2250"/>
        <v>1.4188721662150581</v>
      </c>
      <c r="P2189" s="3">
        <f>SUM(P2190:P2212)</f>
        <v>1.6275384312946348</v>
      </c>
      <c r="Q2189" s="3">
        <f>SUM(Q2190:Q2212)</f>
        <v>0.86298930746846714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3.4027981642109598E-3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4.0642064365657097E-3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1.4038095844606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1.38779655075592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2.09909695705362E-2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0.665485437295253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0.73671942084982001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0.42520656362771703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0.70191177754798906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0.76875562033434797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0.34341050214638802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3.8531655781024398E-4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7.0866306705475704E-4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1.24647611707068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0.115726948495864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0.89659855668914801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0.29679776136543001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0.65338579328142599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0.50949130563332201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0.490521365465725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0.79093464989140994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0.28528065378144501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1.6461783306729498E-4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2.5589426092323397E-4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0.27483987654539599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5.9967491608693101E-2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0.207467375484573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8.2501181669638796E-2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0.18625186808343502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7.8348219689721693E-2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0.226006313623591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6.7379898692695797E-2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0.23361101816171601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9.5659889449847311E-5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8.2679810536990904E-5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6.70400202509574E-5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1.0736298683007601E-4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2.1071365741908601E-4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2.6690555502272299E-4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3.4687218889801899E-4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3.4862100665668499E-4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4.32709577753042E-4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4.6826237618082E-4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6.87133378918107E-4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4.85349412646902E-3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9.2264002113330004E-4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1.43594256572733E-5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1.80816985684245E-5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3.29441850768204E-3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3.4979120325915301E-4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3.3682360843524499E-4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1.6427919117661201E-4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1.3744988726989202E-4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4.1464724242674603E-5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3.4505898973889201E-5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0.48996592789670301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0.17336275972140799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5.5497044767288705E-4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3.0949917606713796E-5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4.8950201946001601E-4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1.0084465670596599E-3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1.4077319580803301E-5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1.37050348660135E-5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2.1862899677334299E-4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2.5740214291073799E-4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4.5039262189078798E-5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4.1766989802361898E-5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6.6898154189692601E-4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2.57613262729832E-2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1.6233558759783798E-3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2.3600826038620898E-5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3.5953214407102598E-3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1.7867728187819499E-4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4.8970337945102808E-4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4.0385471985756102E-5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1.0140428167041299E-4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2.1463521318962201E-4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3.0262162337804602E-5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3.9201942262305697E-5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0</v>
      </c>
      <c r="G2213" s="3">
        <f t="shared" si="2253"/>
        <v>15.040335057101789</v>
      </c>
      <c r="H2213" s="3">
        <f t="shared" si="2253"/>
        <v>63.474004600993354</v>
      </c>
      <c r="I2213" s="3">
        <f t="shared" si="2253"/>
        <v>170.73507218523753</v>
      </c>
      <c r="J2213" s="3">
        <f t="shared" si="2253"/>
        <v>240.6592001626384</v>
      </c>
      <c r="K2213" s="3">
        <f t="shared" si="2253"/>
        <v>214.09301441918737</v>
      </c>
      <c r="L2213" s="3">
        <f t="shared" ref="L2213:O2213" si="2254">SUM(L2214:L2222)</f>
        <v>163.41610991813587</v>
      </c>
      <c r="M2213" s="3">
        <f t="shared" si="2254"/>
        <v>301.73388952919436</v>
      </c>
      <c r="N2213" s="3">
        <f t="shared" si="2254"/>
        <v>181.51395306867678</v>
      </c>
      <c r="O2213" s="3">
        <f t="shared" si="2254"/>
        <v>237.06452916597624</v>
      </c>
      <c r="P2213" s="3">
        <f>SUM(P2214:P2222)</f>
        <v>319.84000711673099</v>
      </c>
      <c r="Q2213" s="3">
        <f>SUM(Q2214:Q2222)</f>
        <v>124.43026081829845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1.1477363022290701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1.81227955661792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76.195951707195206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240.65915702563899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214.092967176889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163.41607048463499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301.73384514632602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181.51391600694001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237.06449349028199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319.83996420201697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124.430168022389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1.36659901708771E-3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6.2600636399033106E-4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4.1625929481901096E-5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4.3136999402539202E-5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4.7242298368031602E-5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3.9433500887996702E-5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4.4382868356767097E-5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3.70617367839519E-5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3.5675694258217999E-5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4.2914713995671698E-5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9.2795909455456089E-5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1.6362941996434403E-2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12.379846968536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27.481880720640902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9.4084678132683904E-3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5.6452416667856505E-2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2.58562038700316E-2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13.8641709000623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49.223948821445106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67.0313419276019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1.28984598362807E-3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8.5083136248114907E-4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9.4304963516763465</v>
      </c>
      <c r="H2223" s="3">
        <f t="shared" si="2255"/>
        <v>3.4983358032784331</v>
      </c>
      <c r="I2223" s="3">
        <f t="shared" si="2255"/>
        <v>29.0883511320162</v>
      </c>
      <c r="J2223" s="3">
        <f t="shared" si="2255"/>
        <v>39.834162843155987</v>
      </c>
      <c r="K2223" s="3">
        <f t="shared" si="2255"/>
        <v>17.102309030958661</v>
      </c>
      <c r="L2223" s="3">
        <f t="shared" ref="L2223:O2223" si="2256">SUM(L2224:L2232)</f>
        <v>42.496306422478639</v>
      </c>
      <c r="M2223" s="3">
        <f t="shared" si="2256"/>
        <v>24.689264532636869</v>
      </c>
      <c r="N2223" s="3">
        <f t="shared" si="2256"/>
        <v>37.205363342068658</v>
      </c>
      <c r="O2223" s="3">
        <f t="shared" si="2256"/>
        <v>47.54612682390902</v>
      </c>
      <c r="P2223" s="3">
        <f>SUM(P2224:P2232)</f>
        <v>26.758953077195535</v>
      </c>
      <c r="Q2223" s="3">
        <f>SUM(Q2224:Q2232)</f>
        <v>43.491242962858422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1.28236526234657E-3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3.8791379237571098E-3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2.6070421025647297E-3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8.2329796756894211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8.3534015661122503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30.285660942602902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24.689199295157302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37.205289830804304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47.546030532321303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26.758884726324197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43.491132470561396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8.7388864517764204E-5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5.9677374384269102E-5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4.0484595219772796E-5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1.3168132223855398E-4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8.1290672529386499E-5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9.1398502034674799E-5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6.5237479567223795E-5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7.3511264350459703E-5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9.62915877180608E-5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6.8350871338471896E-5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1.1049229702212501E-4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8.0447340204838297E-4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2.8404565984261102E-3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2.6642048277530201E-3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6.0491853918323698E-4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7.1296904240992706E-4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1.5439504521897699E-3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9.4280435773866493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3.4910119906656201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29.079292826946602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31.596418809127503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8.7463703942573297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12.204908739554101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2.7854676078442196E-4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5.44540716245711E-4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3.7465735440587E-3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4.0277584776407804E-3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1.74281087414121E-3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4.1013913674034005E-3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1.1700813235049413E-4</v>
      </c>
      <c r="G2233" s="3">
        <f t="shared" si="2257"/>
        <v>0.7594170280149799</v>
      </c>
      <c r="H2233" s="3">
        <f t="shared" si="2257"/>
        <v>0.26004313802464057</v>
      </c>
      <c r="I2233" s="3">
        <f t="shared" si="2257"/>
        <v>1.0728696982841035</v>
      </c>
      <c r="J2233" s="3">
        <f t="shared" si="2257"/>
        <v>6.8502050747298568</v>
      </c>
      <c r="K2233" s="3">
        <f t="shared" si="2257"/>
        <v>2.8099035897283704</v>
      </c>
      <c r="L2233" s="3">
        <f t="shared" ref="L2233:O2233" si="2258">SUM(L2234,L2253)</f>
        <v>1.7564505333538254</v>
      </c>
      <c r="M2233" s="3">
        <f t="shared" si="2258"/>
        <v>6.0530460099849162</v>
      </c>
      <c r="N2233" s="3">
        <f t="shared" si="2258"/>
        <v>2.3787612820584263</v>
      </c>
      <c r="O2233" s="3">
        <f t="shared" si="2258"/>
        <v>1.8870665530766231</v>
      </c>
      <c r="P2233" s="3">
        <f>SUM(P2234,P2253)</f>
        <v>5.453753307053363</v>
      </c>
      <c r="Q2233" s="3">
        <f>SUM(Q2234,Q2253)</f>
        <v>2.2621815364545812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1.1264763288869713E-4</v>
      </c>
      <c r="G2234" s="1">
        <f t="shared" si="2259"/>
        <v>0.60179000722142417</v>
      </c>
      <c r="H2234" s="1">
        <f t="shared" si="2259"/>
        <v>0.16649388467882215</v>
      </c>
      <c r="I2234" s="1">
        <f t="shared" si="2259"/>
        <v>0.67422022822405892</v>
      </c>
      <c r="J2234" s="1">
        <f t="shared" si="2259"/>
        <v>5.9028763335906866</v>
      </c>
      <c r="K2234" s="1">
        <f t="shared" si="2259"/>
        <v>2.2775361118216448</v>
      </c>
      <c r="L2234" s="1">
        <f t="shared" ref="L2234:O2234" si="2260">SUM(L2235,L2238,L2240,L2243,L2245,L2247,L2249,L2251)</f>
        <v>1.373636625743234</v>
      </c>
      <c r="M2234" s="1">
        <f t="shared" si="2260"/>
        <v>4.9824285214304256</v>
      </c>
      <c r="N2234" s="1">
        <f t="shared" si="2260"/>
        <v>1.8819796746186419</v>
      </c>
      <c r="O2234" s="1">
        <f t="shared" si="2260"/>
        <v>1.521840570424611</v>
      </c>
      <c r="P2234" s="1">
        <f>SUM(P2235,P2238,P2240,P2243,P2245,P2247,P2249,P2251)</f>
        <v>4.4487685225097318</v>
      </c>
      <c r="Q2234" s="1">
        <f>SUM(Q2235,Q2238,Q2240,Q2243,Q2245,Q2247,Q2249,Q2251)</f>
        <v>1.7825982261669491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7.12995289666736E-7</v>
      </c>
      <c r="G2235" s="1">
        <f t="shared" si="2261"/>
        <v>0.30316669955580255</v>
      </c>
      <c r="H2235" s="1">
        <f t="shared" si="2261"/>
        <v>0.15687024294845417</v>
      </c>
      <c r="I2235" s="1">
        <f t="shared" si="2261"/>
        <v>0.60983970210070226</v>
      </c>
      <c r="J2235" s="1">
        <f t="shared" si="2261"/>
        <v>2.3386692189673224</v>
      </c>
      <c r="K2235" s="1">
        <f t="shared" si="2261"/>
        <v>0.84461464841515033</v>
      </c>
      <c r="L2235" s="1">
        <f t="shared" ref="L2235:O2235" si="2262">SUM(L2236:L2237)</f>
        <v>1.3403290534298273</v>
      </c>
      <c r="M2235" s="1">
        <f t="shared" si="2262"/>
        <v>3.4933956639725681</v>
      </c>
      <c r="N2235" s="1">
        <f t="shared" si="2262"/>
        <v>1.3914028216762917</v>
      </c>
      <c r="O2235" s="1">
        <f t="shared" si="2262"/>
        <v>1.4420236536713802</v>
      </c>
      <c r="P2235" s="1">
        <f>SUM(P2236:P2237)</f>
        <v>3.2424123760845789</v>
      </c>
      <c r="Q2235" s="1">
        <f>SUM(Q2236:Q2237)</f>
        <v>1.4582812818931008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3.5703635954628019E-7</v>
      </c>
      <c r="G2236" s="1" cm="1">
        <f t="array" ref="G2236">SUMPRODUCT(([1]OUT_FinalEnergyCons!$B$4:$B$10000="var_ncap")*1,(ISNUMBER(SEARCH("RH*-SHELCBR",[1]OUT_FinalEnergyCons!$A$4:$A$10000)))*1,[1]OUT_FinalEnergyCons!E$4:E$10000)</f>
        <v>3.0240365725059531E-2</v>
      </c>
      <c r="H2236" s="1" cm="1">
        <f t="array" ref="H2236">SUMPRODUCT(([1]OUT_FinalEnergyCons!$B$4:$B$10000="var_ncap")*1,(ISNUMBER(SEARCH("RH*-SHELCBR",[1]OUT_FinalEnergyCons!$A$4:$A$10000)))*1,[1]OUT_FinalEnergyCons!F$4:F$10000)</f>
        <v>1.0596198952682679E-6</v>
      </c>
      <c r="I2236" s="1" cm="1">
        <f t="array" ref="I2236">SUMPRODUCT(([1]OUT_FinalEnergyCons!$B$4:$B$10000="var_ncap")*1,(ISNUMBER(SEARCH("RH*-SHELCBR",[1]OUT_FinalEnergyCons!$A$4:$A$10000)))*1,[1]OUT_FinalEnergyCons!G$4:G$10000)</f>
        <v>1.229940101600995E-6</v>
      </c>
      <c r="J2236" s="1" cm="1">
        <f t="array" ref="J2236">SUMPRODUCT(([1]OUT_FinalEnergyCons!$B$4:$B$10000="var_ncap")*1,(ISNUMBER(SEARCH("RH*-SHELCBR",[1]OUT_FinalEnergyCons!$A$4:$A$10000)))*1,[1]OUT_FinalEnergyCons!H$4:H$10000)</f>
        <v>0.14642845190023804</v>
      </c>
      <c r="K2236" s="1" cm="1">
        <f t="array" ref="K2236">SUMPRODUCT(([1]OUT_FinalEnergyCons!$B$4:$B$10000="var_ncap")*1,(ISNUMBER(SEARCH("RH*-SHELCBR",[1]OUT_FinalEnergyCons!$A$4:$A$10000)))*1,[1]OUT_FinalEnergyCons!I$4:I$10000)</f>
        <v>7.5752338533489755E-2</v>
      </c>
      <c r="L2236" s="1" cm="1">
        <f t="array" ref="L2236">SUMPRODUCT(([1]OUT_FinalEnergyCons!$B$4:$B$10000="var_ncap")*1,(ISNUMBER(SEARCH("RH*-SHELCBR",[1]OUT_FinalEnergyCons!$A$4:$A$10000)))*1,[1]OUT_FinalEnergyCons!J$4:J$10000)</f>
        <v>9.1386007787422809E-3</v>
      </c>
      <c r="M2236" s="1" cm="1">
        <f t="array" ref="M2236">SUMPRODUCT(([1]OUT_FinalEnergyCons!$B$4:$B$10000="var_ncap")*1,(ISNUMBER(SEARCH("RH*-SHELCBR",[1]OUT_FinalEnergyCons!$A$4:$A$10000)))*1,[1]OUT_FinalEnergyCons!K$4:K$10000)</f>
        <v>0.23671397655380061</v>
      </c>
      <c r="N2236" s="1" cm="1">
        <f t="array" ref="N2236">SUMPRODUCT(([1]OUT_FinalEnergyCons!$B$4:$B$10000="var_ncap")*1,(ISNUMBER(SEARCH("RH*-SHELCBR",[1]OUT_FinalEnergyCons!$A$4:$A$10000)))*1,[1]OUT_FinalEnergyCons!L$4:L$10000)</f>
        <v>8.4733942698950779E-2</v>
      </c>
      <c r="O2236" s="1" cm="1">
        <f t="array" ref="O2236">SUMPRODUCT(([1]OUT_FinalEnergyCons!$B$4:$B$10000="var_ncap")*1,(ISNUMBER(SEARCH("RH*-SHELCBR",[1]OUT_FinalEnergyCons!$A$4:$A$10000)))*1,[1]OUT_FinalEnergyCons!M$4:M$10000)</f>
        <v>7.8583244517369394E-2</v>
      </c>
      <c r="P2236" s="1" cm="1">
        <f t="array" ref="P2236">SUMPRODUCT(([1]OUT_FinalEnergyCons!$B$4:$B$10000="var_ncap")*1,(ISNUMBER(SEARCH("RH*-SHELCBR",[1]OUT_FinalEnergyCons!$A$4:$A$10000)))*1,[1]OUT_FinalEnergyCons!N$4:N$10000)</f>
        <v>0.14099244085521181</v>
      </c>
      <c r="Q2236" s="1" cm="1">
        <f t="array" ref="Q2236">SUMPRODUCT(([1]OUT_FinalEnergyCons!$B$4:$B$10000="var_ncap")*1,(ISNUMBER(SEARCH("RH*-SHELCBR",[1]OUT_FinalEnergyCons!$A$4:$A$10000)))*1,[1]OUT_FinalEnergyCons!O$4:O$10000)</f>
        <v>2.2831410410229354E-4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3.5595893012045582E-7</v>
      </c>
      <c r="G2237" s="1" cm="1">
        <f t="array" ref="G2237">SUMPRODUCT(([1]OUT_FinalEnergyCons!$B$4:$B$10000="var_ncap")*1,ISNUMBER(SEARCH("RH*-SHELCHP",[1]OUT_FinalEnergyCons!$A$4:$A$10000))*1,[1]OUT_FinalEnergyCons!E$4:E$10000)</f>
        <v>0.27292633383074305</v>
      </c>
      <c r="H2237" s="1" cm="1">
        <f t="array" ref="H2237">SUMPRODUCT(([1]OUT_FinalEnergyCons!$B$4:$B$10000="var_ncap")*1,ISNUMBER(SEARCH("RH*-SHELCHP",[1]OUT_FinalEnergyCons!$A$4:$A$10000))*1,[1]OUT_FinalEnergyCons!F$4:F$10000)</f>
        <v>0.1568691833285589</v>
      </c>
      <c r="I2237" s="1" cm="1">
        <f t="array" ref="I2237">SUMPRODUCT(([1]OUT_FinalEnergyCons!$B$4:$B$10000="var_ncap")*1,ISNUMBER(SEARCH("RH*-SHELCHP",[1]OUT_FinalEnergyCons!$A$4:$A$10000))*1,[1]OUT_FinalEnergyCons!G$4:G$10000)</f>
        <v>0.60983847216060061</v>
      </c>
      <c r="J2237" s="1" cm="1">
        <f t="array" ref="J2237">SUMPRODUCT(([1]OUT_FinalEnergyCons!$B$4:$B$10000="var_ncap")*1,ISNUMBER(SEARCH("RH*-SHELCHP",[1]OUT_FinalEnergyCons!$A$4:$A$10000))*1,[1]OUT_FinalEnergyCons!H$4:H$10000)</f>
        <v>2.1922407670670845</v>
      </c>
      <c r="K2237" s="1" cm="1">
        <f t="array" ref="K2237">SUMPRODUCT(([1]OUT_FinalEnergyCons!$B$4:$B$10000="var_ncap")*1,ISNUMBER(SEARCH("RH*-SHELCHP",[1]OUT_FinalEnergyCons!$A$4:$A$10000))*1,[1]OUT_FinalEnergyCons!I$4:I$10000)</f>
        <v>0.7688623098816606</v>
      </c>
      <c r="L2237" s="1" cm="1">
        <f t="array" ref="L2237">SUMPRODUCT(([1]OUT_FinalEnergyCons!$B$4:$B$10000="var_ncap")*1,ISNUMBER(SEARCH("RH*-SHELCHP",[1]OUT_FinalEnergyCons!$A$4:$A$10000))*1,[1]OUT_FinalEnergyCons!J$4:J$10000)</f>
        <v>1.3311904526510852</v>
      </c>
      <c r="M2237" s="1" cm="1">
        <f t="array" ref="M2237">SUMPRODUCT(([1]OUT_FinalEnergyCons!$B$4:$B$10000="var_ncap")*1,ISNUMBER(SEARCH("RH*-SHELCHP",[1]OUT_FinalEnergyCons!$A$4:$A$10000))*1,[1]OUT_FinalEnergyCons!K$4:K$10000)</f>
        <v>3.2566816874187676</v>
      </c>
      <c r="N2237" s="1" cm="1">
        <f t="array" ref="N2237">SUMPRODUCT(([1]OUT_FinalEnergyCons!$B$4:$B$10000="var_ncap")*1,ISNUMBER(SEARCH("RH*-SHELCHP",[1]OUT_FinalEnergyCons!$A$4:$A$10000))*1,[1]OUT_FinalEnergyCons!L$4:L$10000)</f>
        <v>1.3066688789773409</v>
      </c>
      <c r="O2237" s="1" cm="1">
        <f t="array" ref="O2237">SUMPRODUCT(([1]OUT_FinalEnergyCons!$B$4:$B$10000="var_ncap")*1,ISNUMBER(SEARCH("RH*-SHELCHP",[1]OUT_FinalEnergyCons!$A$4:$A$10000))*1,[1]OUT_FinalEnergyCons!M$4:M$10000)</f>
        <v>1.3634404091540109</v>
      </c>
      <c r="P2237" s="1" cm="1">
        <f t="array" ref="P2237">SUMPRODUCT(([1]OUT_FinalEnergyCons!$B$4:$B$10000="var_ncap")*1,ISNUMBER(SEARCH("RH*-SHELCHP",[1]OUT_FinalEnergyCons!$A$4:$A$10000))*1,[1]OUT_FinalEnergyCons!N$4:N$10000)</f>
        <v>3.1014199352293672</v>
      </c>
      <c r="Q2237" s="1" cm="1">
        <f t="array" ref="Q2237">SUMPRODUCT(([1]OUT_FinalEnergyCons!$B$4:$B$10000="var_ncap")*1,ISNUMBER(SEARCH("RH*-SHELCHP",[1]OUT_FinalEnergyCons!$A$4:$A$10000))*1,[1]OUT_FinalEnergyCons!O$4:O$10000)</f>
        <v>1.4580529677889984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1.4742951505857199E-7</v>
      </c>
      <c r="H2238" s="1">
        <f t="shared" si="2266"/>
        <v>1.3755751294720592E-7</v>
      </c>
      <c r="I2238" s="1">
        <f t="shared" si="2266"/>
        <v>3.4667760916645419E-7</v>
      </c>
      <c r="J2238" s="1">
        <f t="shared" si="2266"/>
        <v>0.51823075116294204</v>
      </c>
      <c r="K2238" s="1">
        <f t="shared" si="2266"/>
        <v>0.19374726134214182</v>
      </c>
      <c r="L2238" s="1">
        <f t="shared" si="2266"/>
        <v>1.2249188090551051E-6</v>
      </c>
      <c r="M2238" s="1">
        <f t="shared" si="2266"/>
        <v>0.12549022350275391</v>
      </c>
      <c r="N2238" s="1">
        <f t="shared" si="2266"/>
        <v>0.16126039813576371</v>
      </c>
      <c r="O2238" s="1">
        <f t="shared" si="2266"/>
        <v>3.8629215895120028E-6</v>
      </c>
      <c r="P2238" s="1">
        <f>P2239</f>
        <v>0.10215621987697159</v>
      </c>
      <c r="Q2238" s="1">
        <f>Q2239</f>
        <v>8.9413155436959059E-5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1.4742951505857199E-7</v>
      </c>
      <c r="H2239" s="1" cm="1">
        <f t="array" ref="H2239">SUMPRODUCT(([1]OUT_FinalEnergyCons!$B$4:$B$10000="var_ncap")*1, (ISNUMBER(SEARCH("RH*-SHLFOBR",[1]OUT_FinalEnergyCons!$A$4:$A$10000)))*1,[1]OUT_FinalEnergyCons!F$4:F$10000)</f>
        <v>1.3755751294720592E-7</v>
      </c>
      <c r="I2239" s="1" cm="1">
        <f t="array" ref="I2239">SUMPRODUCT(([1]OUT_FinalEnergyCons!$B$4:$B$10000="var_ncap")*1, (ISNUMBER(SEARCH("RH*-SHLFOBR",[1]OUT_FinalEnergyCons!$A$4:$A$10000)))*1,[1]OUT_FinalEnergyCons!G$4:G$10000)</f>
        <v>3.4667760916645419E-7</v>
      </c>
      <c r="J2239" s="1" cm="1">
        <f t="array" ref="J2239">SUMPRODUCT(([1]OUT_FinalEnergyCons!$B$4:$B$10000="var_ncap")*1, (ISNUMBER(SEARCH("RH*-SHLFOBR",[1]OUT_FinalEnergyCons!$A$4:$A$10000)))*1,[1]OUT_FinalEnergyCons!H$4:H$10000)</f>
        <v>0.51823075116294204</v>
      </c>
      <c r="K2239" s="1" cm="1">
        <f t="array" ref="K2239">SUMPRODUCT(([1]OUT_FinalEnergyCons!$B$4:$B$10000="var_ncap")*1, (ISNUMBER(SEARCH("RH*-SHLFOBR",[1]OUT_FinalEnergyCons!$A$4:$A$10000)))*1,[1]OUT_FinalEnergyCons!I$4:I$10000)</f>
        <v>0.19374726134214182</v>
      </c>
      <c r="L2239" s="1" cm="1">
        <f t="array" ref="L2239">SUMPRODUCT(([1]OUT_FinalEnergyCons!$B$4:$B$10000="var_ncap")*1, (ISNUMBER(SEARCH("RH*-SHLFOBR",[1]OUT_FinalEnergyCons!$A$4:$A$10000)))*1,[1]OUT_FinalEnergyCons!J$4:J$10000)</f>
        <v>1.2249188090551051E-6</v>
      </c>
      <c r="M2239" s="1" cm="1">
        <f t="array" ref="M2239">SUMPRODUCT(([1]OUT_FinalEnergyCons!$B$4:$B$10000="var_ncap")*1, (ISNUMBER(SEARCH("RH*-SHLFOBR",[1]OUT_FinalEnergyCons!$A$4:$A$10000)))*1,[1]OUT_FinalEnergyCons!K$4:K$10000)</f>
        <v>0.12549022350275391</v>
      </c>
      <c r="N2239" s="1" cm="1">
        <f t="array" ref="N2239">SUMPRODUCT(([1]OUT_FinalEnergyCons!$B$4:$B$10000="var_ncap")*1, (ISNUMBER(SEARCH("RH*-SHLFOBR",[1]OUT_FinalEnergyCons!$A$4:$A$10000)))*1,[1]OUT_FinalEnergyCons!L$4:L$10000)</f>
        <v>0.16126039813576371</v>
      </c>
      <c r="O2239" s="1" cm="1">
        <f t="array" ref="O2239">SUMPRODUCT(([1]OUT_FinalEnergyCons!$B$4:$B$10000="var_ncap")*1, (ISNUMBER(SEARCH("RH*-SHLFOBR",[1]OUT_FinalEnergyCons!$A$4:$A$10000)))*1,[1]OUT_FinalEnergyCons!M$4:M$10000)</f>
        <v>3.8629215895120028E-6</v>
      </c>
      <c r="P2239" s="1" cm="1">
        <f t="array" ref="P2239">SUMPRODUCT(([1]OUT_FinalEnergyCons!$B$4:$B$10000="var_ncap")*1, (ISNUMBER(SEARCH("RH*-SHLFOBR",[1]OUT_FinalEnergyCons!$A$4:$A$10000)))*1,[1]OUT_FinalEnergyCons!N$4:N$10000)</f>
        <v>0.10215621987697159</v>
      </c>
      <c r="Q2239" s="1" cm="1">
        <f t="array" ref="Q2239">SUMPRODUCT(([1]OUT_FinalEnergyCons!$B$4:$B$10000="var_ncap")*1, (ISNUMBER(SEARCH("RH*-SHLFOBR",[1]OUT_FinalEnergyCons!$A$4:$A$10000)))*1,[1]OUT_FinalEnergyCons!O$4:O$10000)</f>
        <v>8.9413155436959059E-5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9.2999282055737602E-8</v>
      </c>
      <c r="G2240" s="1">
        <f t="shared" si="2267"/>
        <v>0.23104973483423555</v>
      </c>
      <c r="H2240" s="1">
        <f t="shared" si="2267"/>
        <v>3.2492704412743919E-3</v>
      </c>
      <c r="I2240" s="1">
        <f t="shared" si="2267"/>
        <v>1.820914408743176E-2</v>
      </c>
      <c r="J2240" s="1">
        <f t="shared" si="2267"/>
        <v>2.5402352791895129</v>
      </c>
      <c r="K2240" s="1">
        <f t="shared" si="2267"/>
        <v>1.0186946899615941</v>
      </c>
      <c r="L2240" s="1">
        <f t="shared" ref="L2240:O2240" si="2268">SUM(L2241:L2242)</f>
        <v>2.1525079940413502E-6</v>
      </c>
      <c r="M2240" s="1">
        <f t="shared" si="2268"/>
        <v>0.53185235177861778</v>
      </c>
      <c r="N2240" s="1">
        <f t="shared" si="2268"/>
        <v>0.19168794276550749</v>
      </c>
      <c r="O2240" s="1">
        <f t="shared" si="2268"/>
        <v>2.8804313496543364E-2</v>
      </c>
      <c r="P2240" s="1">
        <f>SUM(P2241:P2242)</f>
        <v>0.39438845745499562</v>
      </c>
      <c r="Q2240" s="1">
        <f>SUM(Q2241:Q2242)</f>
        <v>0.1260439009049294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0.23104880565809807</v>
      </c>
      <c r="H2241" s="1" cm="1">
        <f t="array" ref="H2241">SUMPRODUCT(([1]OUT_FinalEnergyCons!$B$4:$B$10000="var_ncap")*1, (ISNUMBER(SEARCH("RH*-SHNGABR",[1]OUT_FinalEnergyCons!$A$4:$A$10000)))*1,[1]OUT_FinalEnergyCons!F$4:F$10000)</f>
        <v>2.76370888089837E-3</v>
      </c>
      <c r="I2241" s="1" cm="1">
        <f t="array" ref="I2241">SUMPRODUCT(([1]OUT_FinalEnergyCons!$B$4:$B$10000="var_ncap")*1, (ISNUMBER(SEARCH("RH*-SHNGABR",[1]OUT_FinalEnergyCons!$A$4:$A$10000)))*1,[1]OUT_FinalEnergyCons!G$4:G$10000)</f>
        <v>1.7788552330231199E-2</v>
      </c>
      <c r="J2241" s="1" cm="1">
        <f t="array" ref="J2241">SUMPRODUCT(([1]OUT_FinalEnergyCons!$B$4:$B$10000="var_ncap")*1, (ISNUMBER(SEARCH("RH*-SHNGABR",[1]OUT_FinalEnergyCons!$A$4:$A$10000)))*1,[1]OUT_FinalEnergyCons!H$4:H$10000)</f>
        <v>1.8538847186447251</v>
      </c>
      <c r="K2241" s="1" cm="1">
        <f t="array" ref="K2241">SUMPRODUCT(([1]OUT_FinalEnergyCons!$B$4:$B$10000="var_ncap")*1, (ISNUMBER(SEARCH("RH*-SHNGABR",[1]OUT_FinalEnergyCons!$A$4:$A$10000)))*1,[1]OUT_FinalEnergyCons!I$4:I$10000)</f>
        <v>0.48494301491396602</v>
      </c>
      <c r="L2241" s="1" cm="1">
        <f t="array" ref="L2241">SUMPRODUCT(([1]OUT_FinalEnergyCons!$B$4:$B$10000="var_ncap")*1, (ISNUMBER(SEARCH("RH*-SHNGABR",[1]OUT_FinalEnergyCons!$A$4:$A$10000)))*1,[1]OUT_FinalEnergyCons!J$4:J$10000)</f>
        <v>9.1713093142493996E-7</v>
      </c>
      <c r="M2241" s="1" cm="1">
        <f t="array" ref="M2241">SUMPRODUCT(([1]OUT_FinalEnergyCons!$B$4:$B$10000="var_ncap")*1, (ISNUMBER(SEARCH("RH*-SHNGABR",[1]OUT_FinalEnergyCons!$A$4:$A$10000)))*1,[1]OUT_FinalEnergyCons!K$4:K$10000)</f>
        <v>0.31601745261915798</v>
      </c>
      <c r="N2241" s="1" cm="1">
        <f t="array" ref="N2241">SUMPRODUCT(([1]OUT_FinalEnergyCons!$B$4:$B$10000="var_ncap")*1, (ISNUMBER(SEARCH("RH*-SHNGABR",[1]OUT_FinalEnergyCons!$A$4:$A$10000)))*1,[1]OUT_FinalEnergyCons!L$4:L$10000)</f>
        <v>0.12931751105834646</v>
      </c>
      <c r="O2241" s="1" cm="1">
        <f t="array" ref="O2241">SUMPRODUCT(([1]OUT_FinalEnergyCons!$B$4:$B$10000="var_ncap")*1, (ISNUMBER(SEARCH("RH*-SHNGABR",[1]OUT_FinalEnergyCons!$A$4:$A$10000)))*1,[1]OUT_FinalEnergyCons!M$4:M$10000)</f>
        <v>1.6753672799105376E-2</v>
      </c>
      <c r="P2241" s="1" cm="1">
        <f t="array" ref="P2241">SUMPRODUCT(([1]OUT_FinalEnergyCons!$B$4:$B$10000="var_ncap")*1, (ISNUMBER(SEARCH("RH*-SHNGABR",[1]OUT_FinalEnergyCons!$A$4:$A$10000)))*1,[1]OUT_FinalEnergyCons!N$4:N$10000)</f>
        <v>0.19708719635951211</v>
      </c>
      <c r="Q2241" s="1" cm="1">
        <f t="array" ref="Q2241">SUMPRODUCT(([1]OUT_FinalEnergyCons!$B$4:$B$10000="var_ncap")*1, (ISNUMBER(SEARCH("RH*-SHNGABR",[1]OUT_FinalEnergyCons!$A$4:$A$10000)))*1,[1]OUT_FinalEnergyCons!O$4:O$10000)</f>
        <v>4.5750861360611683E-2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9.2999282055737602E-8</v>
      </c>
      <c r="G2242" s="1" cm="1">
        <f t="array" ref="G2242">SUMPRODUCT(([1]OUT_FinalEnergyCons!$B$4:$B$10000="var_ncap")*1,ISNUMBER(SEARCH("RH*-SHngahp",[1]OUT_FinalEnergyCons!$A$4:$A$10000))*1,[1]OUT_FinalEnergyCons!E$4:E$10000)</f>
        <v>9.2917613746595905E-7</v>
      </c>
      <c r="H2242" s="1" cm="1">
        <f t="array" ref="H2242">SUMPRODUCT(([1]OUT_FinalEnergyCons!$B$4:$B$10000="var_ncap")*1,ISNUMBER(SEARCH("RH*-SHngahp",[1]OUT_FinalEnergyCons!$A$4:$A$10000))*1,[1]OUT_FinalEnergyCons!F$4:F$10000)</f>
        <v>4.8556156037602176E-4</v>
      </c>
      <c r="I2242" s="1" cm="1">
        <f t="array" ref="I2242">SUMPRODUCT(([1]OUT_FinalEnergyCons!$B$4:$B$10000="var_ncap")*1,ISNUMBER(SEARCH("RH*-SHngahp",[1]OUT_FinalEnergyCons!$A$4:$A$10000))*1,[1]OUT_FinalEnergyCons!G$4:G$10000)</f>
        <v>4.2059175720055909E-4</v>
      </c>
      <c r="J2242" s="1" cm="1">
        <f t="array" ref="J2242">SUMPRODUCT(([1]OUT_FinalEnergyCons!$B$4:$B$10000="var_ncap")*1,ISNUMBER(SEARCH("RH*-SHngahp",[1]OUT_FinalEnergyCons!$A$4:$A$10000))*1,[1]OUT_FinalEnergyCons!H$4:H$10000)</f>
        <v>0.6863505605447876</v>
      </c>
      <c r="K2242" s="1" cm="1">
        <f t="array" ref="K2242">SUMPRODUCT(([1]OUT_FinalEnergyCons!$B$4:$B$10000="var_ncap")*1,ISNUMBER(SEARCH("RH*-SHngahp",[1]OUT_FinalEnergyCons!$A$4:$A$10000))*1,[1]OUT_FinalEnergyCons!I$4:I$10000)</f>
        <v>0.53375167504762799</v>
      </c>
      <c r="L2242" s="1" cm="1">
        <f t="array" ref="L2242">SUMPRODUCT(([1]OUT_FinalEnergyCons!$B$4:$B$10000="var_ncap")*1,ISNUMBER(SEARCH("RH*-SHngahp",[1]OUT_FinalEnergyCons!$A$4:$A$10000))*1,[1]OUT_FinalEnergyCons!J$4:J$10000)</f>
        <v>1.2353770626164101E-6</v>
      </c>
      <c r="M2242" s="1" cm="1">
        <f t="array" ref="M2242">SUMPRODUCT(([1]OUT_FinalEnergyCons!$B$4:$B$10000="var_ncap")*1,ISNUMBER(SEARCH("RH*-SHngahp",[1]OUT_FinalEnergyCons!$A$4:$A$10000))*1,[1]OUT_FinalEnergyCons!K$4:K$10000)</f>
        <v>0.21583489915945983</v>
      </c>
      <c r="N2242" s="1" cm="1">
        <f t="array" ref="N2242">SUMPRODUCT(([1]OUT_FinalEnergyCons!$B$4:$B$10000="var_ncap")*1,ISNUMBER(SEARCH("RH*-SHngahp",[1]OUT_FinalEnergyCons!$A$4:$A$10000))*1,[1]OUT_FinalEnergyCons!L$4:L$10000)</f>
        <v>6.2370431707161028E-2</v>
      </c>
      <c r="O2242" s="1" cm="1">
        <f t="array" ref="O2242">SUMPRODUCT(([1]OUT_FinalEnergyCons!$B$4:$B$10000="var_ncap")*1,ISNUMBER(SEARCH("RH*-SHngahp",[1]OUT_FinalEnergyCons!$A$4:$A$10000))*1,[1]OUT_FinalEnergyCons!M$4:M$10000)</f>
        <v>1.2050640697437987E-2</v>
      </c>
      <c r="P2242" s="1" cm="1">
        <f t="array" ref="P2242">SUMPRODUCT(([1]OUT_FinalEnergyCons!$B$4:$B$10000="var_ncap")*1,ISNUMBER(SEARCH("RH*-SHngahp",[1]OUT_FinalEnergyCons!$A$4:$A$10000))*1,[1]OUT_FinalEnergyCons!N$4:N$10000)</f>
        <v>0.19730126109548349</v>
      </c>
      <c r="Q2242" s="1" cm="1">
        <f t="array" ref="Q2242">SUMPRODUCT(([1]OUT_FinalEnergyCons!$B$4:$B$10000="var_ncap")*1,ISNUMBER(SEARCH("RH*-SHngahp",[1]OUT_FinalEnergyCons!$A$4:$A$10000))*1,[1]OUT_FinalEnergyCons!O$4:O$10000)</f>
        <v>8.0293039544317726E-2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9.8863577445421603E-6</v>
      </c>
      <c r="G2245" s="1">
        <f t="shared" si="2270"/>
        <v>8.282449158619665E-3</v>
      </c>
      <c r="H2245" s="1">
        <f t="shared" si="2270"/>
        <v>6.1725991855925188E-3</v>
      </c>
      <c r="I2245" s="1">
        <f t="shared" si="2270"/>
        <v>3.3203078737988195E-2</v>
      </c>
      <c r="J2245" s="1">
        <f t="shared" si="2270"/>
        <v>0.23539723140436214</v>
      </c>
      <c r="K2245" s="1">
        <f t="shared" si="2270"/>
        <v>0.10201712482177569</v>
      </c>
      <c r="L2245" s="1">
        <f t="shared" si="2270"/>
        <v>1.7995717416303902E-2</v>
      </c>
      <c r="M2245" s="1">
        <f t="shared" si="2270"/>
        <v>0.2202069839627194</v>
      </c>
      <c r="N2245" s="1">
        <f t="shared" si="2270"/>
        <v>2.7009917595284788E-2</v>
      </c>
      <c r="O2245" s="1">
        <f t="shared" si="2270"/>
        <v>1.4619041579056538E-2</v>
      </c>
      <c r="P2245" s="1">
        <f>P2246</f>
        <v>0.16167474032646992</v>
      </c>
      <c r="Q2245" s="1">
        <f>Q2246</f>
        <v>1.5139451961668316E-2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9.8863577445421603E-6</v>
      </c>
      <c r="G2246" s="1" cm="1">
        <f t="array" ref="G2246">SUMPRODUCT(([1]OUT_FinalEnergyCons!$B$4:$B$10000="var_ncap")*1, (ISNUMBER(SEARCH("RH*-SHWODBR",[1]OUT_FinalEnergyCons!$A$4:$A$10000)))*1,[1]OUT_FinalEnergyCons!E$4:E$10000)</f>
        <v>8.282449158619665E-3</v>
      </c>
      <c r="H2246" s="1" cm="1">
        <f t="array" ref="H2246">SUMPRODUCT(([1]OUT_FinalEnergyCons!$B$4:$B$10000="var_ncap")*1, (ISNUMBER(SEARCH("RH*-SHWODBR",[1]OUT_FinalEnergyCons!$A$4:$A$10000)))*1,[1]OUT_FinalEnergyCons!F$4:F$10000)</f>
        <v>6.1725991855925188E-3</v>
      </c>
      <c r="I2246" s="1" cm="1">
        <f t="array" ref="I2246">SUMPRODUCT(([1]OUT_FinalEnergyCons!$B$4:$B$10000="var_ncap")*1, (ISNUMBER(SEARCH("RH*-SHWODBR",[1]OUT_FinalEnergyCons!$A$4:$A$10000)))*1,[1]OUT_FinalEnergyCons!G$4:G$10000)</f>
        <v>3.3203078737988195E-2</v>
      </c>
      <c r="J2246" s="1" cm="1">
        <f t="array" ref="J2246">SUMPRODUCT(([1]OUT_FinalEnergyCons!$B$4:$B$10000="var_ncap")*1, (ISNUMBER(SEARCH("RH*-SHWODBR",[1]OUT_FinalEnergyCons!$A$4:$A$10000)))*1,[1]OUT_FinalEnergyCons!H$4:H$10000)</f>
        <v>0.23539723140436214</v>
      </c>
      <c r="K2246" s="1" cm="1">
        <f t="array" ref="K2246">SUMPRODUCT(([1]OUT_FinalEnergyCons!$B$4:$B$10000="var_ncap")*1, (ISNUMBER(SEARCH("RH*-SHWODBR",[1]OUT_FinalEnergyCons!$A$4:$A$10000)))*1,[1]OUT_FinalEnergyCons!I$4:I$10000)</f>
        <v>0.10201712482177569</v>
      </c>
      <c r="L2246" s="1" cm="1">
        <f t="array" ref="L2246">SUMPRODUCT(([1]OUT_FinalEnergyCons!$B$4:$B$10000="var_ncap")*1, (ISNUMBER(SEARCH("RH*-SHWODBR",[1]OUT_FinalEnergyCons!$A$4:$A$10000)))*1,[1]OUT_FinalEnergyCons!J$4:J$10000)</f>
        <v>1.7995717416303902E-2</v>
      </c>
      <c r="M2246" s="1" cm="1">
        <f t="array" ref="M2246">SUMPRODUCT(([1]OUT_FinalEnergyCons!$B$4:$B$10000="var_ncap")*1, (ISNUMBER(SEARCH("RH*-SHWODBR",[1]OUT_FinalEnergyCons!$A$4:$A$10000)))*1,[1]OUT_FinalEnergyCons!K$4:K$10000)</f>
        <v>0.2202069839627194</v>
      </c>
      <c r="N2246" s="1" cm="1">
        <f t="array" ref="N2246">SUMPRODUCT(([1]OUT_FinalEnergyCons!$B$4:$B$10000="var_ncap")*1, (ISNUMBER(SEARCH("RH*-SHWODBR",[1]OUT_FinalEnergyCons!$A$4:$A$10000)))*1,[1]OUT_FinalEnergyCons!L$4:L$10000)</f>
        <v>2.7009917595284788E-2</v>
      </c>
      <c r="O2246" s="1" cm="1">
        <f t="array" ref="O2246">SUMPRODUCT(([1]OUT_FinalEnergyCons!$B$4:$B$10000="var_ncap")*1, (ISNUMBER(SEARCH("RH*-SHWODBR",[1]OUT_FinalEnergyCons!$A$4:$A$10000)))*1,[1]OUT_FinalEnergyCons!M$4:M$10000)</f>
        <v>1.4619041579056538E-2</v>
      </c>
      <c r="P2246" s="1" cm="1">
        <f t="array" ref="P2246">SUMPRODUCT(([1]OUT_FinalEnergyCons!$B$4:$B$10000="var_ncap")*1, (ISNUMBER(SEARCH("RH*-SHWODBR",[1]OUT_FinalEnergyCons!$A$4:$A$10000)))*1,[1]OUT_FinalEnergyCons!N$4:N$10000)</f>
        <v>0.16167474032646992</v>
      </c>
      <c r="Q2246" s="1" cm="1">
        <f t="array" ref="Q2246">SUMPRODUCT(([1]OUT_FinalEnergyCons!$B$4:$B$10000="var_ncap")*1, (ISNUMBER(SEARCH("RH*-SHWODBR",[1]OUT_FinalEnergyCons!$A$4:$A$10000)))*1,[1]OUT_FinalEnergyCons!O$4:O$10000)</f>
        <v>1.5139451961668316E-2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8.9782941967726397E-5</v>
      </c>
      <c r="G2247" s="1">
        <f t="shared" si="2271"/>
        <v>3.6191402633292069E-2</v>
      </c>
      <c r="H2247" s="1">
        <f t="shared" si="2271"/>
        <v>1.5460343808579085E-4</v>
      </c>
      <c r="I2247" s="1">
        <f t="shared" si="2271"/>
        <v>1.0652122210281965E-2</v>
      </c>
      <c r="J2247" s="1">
        <f t="shared" si="2271"/>
        <v>0.17815124461828091</v>
      </c>
      <c r="K2247" s="1">
        <f t="shared" si="2271"/>
        <v>8.0405550669980619E-2</v>
      </c>
      <c r="L2247" s="1">
        <f t="shared" si="2271"/>
        <v>1.5294144687854496E-2</v>
      </c>
      <c r="M2247" s="1">
        <f t="shared" si="2271"/>
        <v>0.18353097752841879</v>
      </c>
      <c r="N2247" s="1">
        <f t="shared" si="2271"/>
        <v>7.3868910151054762E-2</v>
      </c>
      <c r="O2247" s="1">
        <f t="shared" si="2271"/>
        <v>3.0831379450909795E-2</v>
      </c>
      <c r="P2247" s="1">
        <f>P2248</f>
        <v>0.17377355625292937</v>
      </c>
      <c r="Q2247" s="1">
        <f>Q2248</f>
        <v>8.8703197686302776E-2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8.9782941967726397E-5</v>
      </c>
      <c r="G2248" s="1" cm="1">
        <f t="array" ref="G2248">SUMPRODUCT(([1]OUT_FinalEnergyCons!$B$4:$B$10000="var_ncap")*1, (ISNUMBER(SEARCH("RH*-SHPLTBR",[1]OUT_FinalEnergyCons!$A$4:$A$10000)))*1,[1]OUT_FinalEnergyCons!E$4:E$10000)</f>
        <v>3.6191402633292069E-2</v>
      </c>
      <c r="H2248" s="1" cm="1">
        <f t="array" ref="H2248">SUMPRODUCT(([1]OUT_FinalEnergyCons!$B$4:$B$10000="var_ncap")*1, (ISNUMBER(SEARCH("RH*-SHPLTBR",[1]OUT_FinalEnergyCons!$A$4:$A$10000)))*1,[1]OUT_FinalEnergyCons!F$4:F$10000)</f>
        <v>1.5460343808579085E-4</v>
      </c>
      <c r="I2248" s="1" cm="1">
        <f t="array" ref="I2248">SUMPRODUCT(([1]OUT_FinalEnergyCons!$B$4:$B$10000="var_ncap")*1, (ISNUMBER(SEARCH("RH*-SHPLTBR",[1]OUT_FinalEnergyCons!$A$4:$A$10000)))*1,[1]OUT_FinalEnergyCons!G$4:G$10000)</f>
        <v>1.0652122210281965E-2</v>
      </c>
      <c r="J2248" s="1" cm="1">
        <f t="array" ref="J2248">SUMPRODUCT(([1]OUT_FinalEnergyCons!$B$4:$B$10000="var_ncap")*1, (ISNUMBER(SEARCH("RH*-SHPLTBR",[1]OUT_FinalEnergyCons!$A$4:$A$10000)))*1,[1]OUT_FinalEnergyCons!H$4:H$10000)</f>
        <v>0.17815124461828091</v>
      </c>
      <c r="K2248" s="1" cm="1">
        <f t="array" ref="K2248">SUMPRODUCT(([1]OUT_FinalEnergyCons!$B$4:$B$10000="var_ncap")*1, (ISNUMBER(SEARCH("RH*-SHPLTBR",[1]OUT_FinalEnergyCons!$A$4:$A$10000)))*1,[1]OUT_FinalEnergyCons!I$4:I$10000)</f>
        <v>8.0405550669980619E-2</v>
      </c>
      <c r="L2248" s="1" cm="1">
        <f t="array" ref="L2248">SUMPRODUCT(([1]OUT_FinalEnergyCons!$B$4:$B$10000="var_ncap")*1, (ISNUMBER(SEARCH("RH*-SHPLTBR",[1]OUT_FinalEnergyCons!$A$4:$A$10000)))*1,[1]OUT_FinalEnergyCons!J$4:J$10000)</f>
        <v>1.5294144687854496E-2</v>
      </c>
      <c r="M2248" s="1" cm="1">
        <f t="array" ref="M2248">SUMPRODUCT(([1]OUT_FinalEnergyCons!$B$4:$B$10000="var_ncap")*1, (ISNUMBER(SEARCH("RH*-SHPLTBR",[1]OUT_FinalEnergyCons!$A$4:$A$10000)))*1,[1]OUT_FinalEnergyCons!K$4:K$10000)</f>
        <v>0.18353097752841879</v>
      </c>
      <c r="N2248" s="1" cm="1">
        <f t="array" ref="N2248">SUMPRODUCT(([1]OUT_FinalEnergyCons!$B$4:$B$10000="var_ncap")*1, (ISNUMBER(SEARCH("RH*-SHPLTBR",[1]OUT_FinalEnergyCons!$A$4:$A$10000)))*1,[1]OUT_FinalEnergyCons!L$4:L$10000)</f>
        <v>7.3868910151054762E-2</v>
      </c>
      <c r="O2248" s="1" cm="1">
        <f t="array" ref="O2248">SUMPRODUCT(([1]OUT_FinalEnergyCons!$B$4:$B$10000="var_ncap")*1, (ISNUMBER(SEARCH("RH*-SHPLTBR",[1]OUT_FinalEnergyCons!$A$4:$A$10000)))*1,[1]OUT_FinalEnergyCons!M$4:M$10000)</f>
        <v>3.0831379450909795E-2</v>
      </c>
      <c r="P2248" s="1" cm="1">
        <f t="array" ref="P2248">SUMPRODUCT(([1]OUT_FinalEnergyCons!$B$4:$B$10000="var_ncap")*1, (ISNUMBER(SEARCH("RH*-SHPLTBR",[1]OUT_FinalEnergyCons!$A$4:$A$10000)))*1,[1]OUT_FinalEnergyCons!N$4:N$10000)</f>
        <v>0.17377355625292937</v>
      </c>
      <c r="Q2248" s="1" cm="1">
        <f t="array" ref="Q2248">SUMPRODUCT(([1]OUT_FinalEnergyCons!$B$4:$B$10000="var_ncap")*1, (ISNUMBER(SEARCH("RH*-SHPLTBR",[1]OUT_FinalEnergyCons!$A$4:$A$10000)))*1,[1]OUT_FinalEnergyCons!O$4:O$10000)</f>
        <v>8.8703197686302776E-2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1.21723386047061E-5</v>
      </c>
      <c r="G2249" s="1">
        <f t="shared" si="2272"/>
        <v>2.3099573609959283E-2</v>
      </c>
      <c r="H2249" s="1">
        <f t="shared" si="2272"/>
        <v>4.703110790231583E-5</v>
      </c>
      <c r="I2249" s="1">
        <f t="shared" si="2272"/>
        <v>2.3158344100454361E-3</v>
      </c>
      <c r="J2249" s="1">
        <f t="shared" si="2272"/>
        <v>9.2192608248265695E-2</v>
      </c>
      <c r="K2249" s="1">
        <f t="shared" si="2272"/>
        <v>3.805683661100219E-2</v>
      </c>
      <c r="L2249" s="1">
        <f t="shared" si="2272"/>
        <v>1.4332782445217566E-5</v>
      </c>
      <c r="M2249" s="1">
        <f t="shared" si="2272"/>
        <v>0.42795232068534783</v>
      </c>
      <c r="N2249" s="1">
        <f t="shared" si="2272"/>
        <v>3.6749684294739363E-2</v>
      </c>
      <c r="O2249" s="1">
        <f t="shared" si="2272"/>
        <v>5.558319305131414E-3</v>
      </c>
      <c r="P2249" s="1">
        <f>P2250</f>
        <v>0.37436317251378615</v>
      </c>
      <c r="Q2249" s="1">
        <f>Q2250</f>
        <v>9.4340980565510602E-2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1.21723386047061E-5</v>
      </c>
      <c r="G2250" s="1" cm="1">
        <f t="array" ref="G2250">SUMPRODUCT(([1]OUT_FinalEnergyCons!$B$4:$B$10000="var_ncap")*1, (ISNUMBER(SEARCH("RH*-SHSOLBR",[1]OUT_FinalEnergyCons!$A$4:$A$10000)))*1,[1]OUT_FinalEnergyCons!E$4:E$10000)</f>
        <v>2.3099573609959283E-2</v>
      </c>
      <c r="H2250" s="1" cm="1">
        <f t="array" ref="H2250">SUMPRODUCT(([1]OUT_FinalEnergyCons!$B$4:$B$10000="var_ncap")*1, (ISNUMBER(SEARCH("RH*-SHSOLBR",[1]OUT_FinalEnergyCons!$A$4:$A$10000)))*1,[1]OUT_FinalEnergyCons!F$4:F$10000)</f>
        <v>4.703110790231583E-5</v>
      </c>
      <c r="I2250" s="1" cm="1">
        <f t="array" ref="I2250">SUMPRODUCT(([1]OUT_FinalEnergyCons!$B$4:$B$10000="var_ncap")*1, (ISNUMBER(SEARCH("RH*-SHSOLBR",[1]OUT_FinalEnergyCons!$A$4:$A$10000)))*1,[1]OUT_FinalEnergyCons!G$4:G$10000)</f>
        <v>2.3158344100454361E-3</v>
      </c>
      <c r="J2250" s="1" cm="1">
        <f t="array" ref="J2250">SUMPRODUCT(([1]OUT_FinalEnergyCons!$B$4:$B$10000="var_ncap")*1, (ISNUMBER(SEARCH("RH*-SHSOLBR",[1]OUT_FinalEnergyCons!$A$4:$A$10000)))*1,[1]OUT_FinalEnergyCons!H$4:H$10000)</f>
        <v>9.2192608248265695E-2</v>
      </c>
      <c r="K2250" s="1" cm="1">
        <f t="array" ref="K2250">SUMPRODUCT(([1]OUT_FinalEnergyCons!$B$4:$B$10000="var_ncap")*1, (ISNUMBER(SEARCH("RH*-SHSOLBR",[1]OUT_FinalEnergyCons!$A$4:$A$10000)))*1,[1]OUT_FinalEnergyCons!I$4:I$10000)</f>
        <v>3.805683661100219E-2</v>
      </c>
      <c r="L2250" s="1" cm="1">
        <f t="array" ref="L2250">SUMPRODUCT(([1]OUT_FinalEnergyCons!$B$4:$B$10000="var_ncap")*1, (ISNUMBER(SEARCH("RH*-SHSOLBR",[1]OUT_FinalEnergyCons!$A$4:$A$10000)))*1,[1]OUT_FinalEnergyCons!J$4:J$10000)</f>
        <v>1.4332782445217566E-5</v>
      </c>
      <c r="M2250" s="1" cm="1">
        <f t="array" ref="M2250">SUMPRODUCT(([1]OUT_FinalEnergyCons!$B$4:$B$10000="var_ncap")*1, (ISNUMBER(SEARCH("RH*-SHSOLBR",[1]OUT_FinalEnergyCons!$A$4:$A$10000)))*1,[1]OUT_FinalEnergyCons!K$4:K$10000)</f>
        <v>0.42795232068534783</v>
      </c>
      <c r="N2250" s="1" cm="1">
        <f t="array" ref="N2250">SUMPRODUCT(([1]OUT_FinalEnergyCons!$B$4:$B$10000="var_ncap")*1, (ISNUMBER(SEARCH("RH*-SHSOLBR",[1]OUT_FinalEnergyCons!$A$4:$A$10000)))*1,[1]OUT_FinalEnergyCons!L$4:L$10000)</f>
        <v>3.6749684294739363E-2</v>
      </c>
      <c r="O2250" s="1" cm="1">
        <f t="array" ref="O2250">SUMPRODUCT(([1]OUT_FinalEnergyCons!$B$4:$B$10000="var_ncap")*1, (ISNUMBER(SEARCH("RH*-SHSOLBR",[1]OUT_FinalEnergyCons!$A$4:$A$10000)))*1,[1]OUT_FinalEnergyCons!M$4:M$10000)</f>
        <v>5.558319305131414E-3</v>
      </c>
      <c r="P2250" s="1" cm="1">
        <f t="array" ref="P2250">SUMPRODUCT(([1]OUT_FinalEnergyCons!$B$4:$B$10000="var_ncap")*1, (ISNUMBER(SEARCH("RH*-SHSOLBR",[1]OUT_FinalEnergyCons!$A$4:$A$10000)))*1,[1]OUT_FinalEnergyCons!N$4:N$10000)</f>
        <v>0.37436317251378615</v>
      </c>
      <c r="Q2250" s="1" cm="1">
        <f t="array" ref="Q2250">SUMPRODUCT(([1]OUT_FinalEnergyCons!$B$4:$B$10000="var_ncap")*1, (ISNUMBER(SEARCH("RH*-SHSOLBR",[1]OUT_FinalEnergyCons!$A$4:$A$10000)))*1,[1]OUT_FinalEnergyCons!O$4:O$10000)</f>
        <v>9.4340980565510602E-2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4.360499461797E-6</v>
      </c>
      <c r="G2253" s="1">
        <f t="shared" si="2274"/>
        <v>0.15762702079355576</v>
      </c>
      <c r="H2253" s="1">
        <f t="shared" si="2274"/>
        <v>9.3549253345818442E-2</v>
      </c>
      <c r="I2253" s="1">
        <f t="shared" si="2274"/>
        <v>0.39864947006004459</v>
      </c>
      <c r="J2253" s="1">
        <f t="shared" si="2274"/>
        <v>0.94732874113916976</v>
      </c>
      <c r="K2253" s="1">
        <f t="shared" si="2274"/>
        <v>0.53236747790672567</v>
      </c>
      <c r="L2253" s="1">
        <f t="shared" ref="L2253:O2253" si="2275">SUM(L2254,L2257,L2259,L2262,L2264,L2266,L2268,L2270)</f>
        <v>0.38281390761059136</v>
      </c>
      <c r="M2253" s="1">
        <f t="shared" si="2275"/>
        <v>1.0706174885544901</v>
      </c>
      <c r="N2253" s="1">
        <f t="shared" si="2275"/>
        <v>0.49678160743978439</v>
      </c>
      <c r="O2253" s="1">
        <f t="shared" si="2275"/>
        <v>0.36522598265201217</v>
      </c>
      <c r="P2253" s="1">
        <f>SUM(P2254,P2257,P2259,P2262,P2264,P2266,P2268,P2270)</f>
        <v>1.004984784543631</v>
      </c>
      <c r="Q2253" s="1">
        <f>SUM(Q2254,Q2257,Q2259,Q2262,Q2264,Q2266,Q2268,Q2270)</f>
        <v>0.47958331028763235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4.360499461797E-6</v>
      </c>
      <c r="G2254" s="1">
        <f t="shared" si="2276"/>
        <v>6.80109573904146E-2</v>
      </c>
      <c r="H2254" s="1">
        <f t="shared" si="2276"/>
        <v>9.3447741267596196E-2</v>
      </c>
      <c r="I2254" s="1">
        <f t="shared" si="2276"/>
        <v>0.16562371745643498</v>
      </c>
      <c r="J2254" s="1">
        <f t="shared" si="2276"/>
        <v>0.51088489559134909</v>
      </c>
      <c r="K2254" s="1">
        <f t="shared" si="2276"/>
        <v>0.197932316490254</v>
      </c>
      <c r="L2254" s="1">
        <f t="shared" ref="L2254:O2254" si="2277">SUM(L2255:L2256)</f>
        <v>0.38242094139372723</v>
      </c>
      <c r="M2254" s="1">
        <f t="shared" si="2277"/>
        <v>0.65628155147424427</v>
      </c>
      <c r="N2254" s="1">
        <f t="shared" si="2277"/>
        <v>0.36876152585001298</v>
      </c>
      <c r="O2254" s="1">
        <f t="shared" si="2277"/>
        <v>0.34616201575651795</v>
      </c>
      <c r="P2254" s="1">
        <f>SUM(P2255:P2256)</f>
        <v>0.62087990414820804</v>
      </c>
      <c r="Q2254" s="1">
        <f>SUM(Q2255:Q2256)</f>
        <v>0.43084633249731707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2.5978672996397401E-6</v>
      </c>
      <c r="G2255" s="1" cm="1">
        <f t="array" ref="G2255">SUMPRODUCT(([1]OUT_FinalEnergyCons!$B$4:$B$10000="var_ncap")*1,(ISNUMBER(SEARCH("RH*-WHELCBR",[1]OUT_FinalEnergyCons!$A$4:$A$10000)))*1,[1]OUT_FinalEnergyCons!E$4:E$10000)</f>
        <v>3.5239530266232E-2</v>
      </c>
      <c r="H2255" s="1" cm="1">
        <f t="array" ref="H2255">SUMPRODUCT(([1]OUT_FinalEnergyCons!$B$4:$B$10000="var_ncap")*1,(ISNUMBER(SEARCH("RH*-WHELCBR",[1]OUT_FinalEnergyCons!$A$4:$A$10000)))*1,[1]OUT_FinalEnergyCons!F$4:F$10000)</f>
        <v>5.4111209639722705E-7</v>
      </c>
      <c r="I2255" s="1" cm="1">
        <f t="array" ref="I2255">SUMPRODUCT(([1]OUT_FinalEnergyCons!$B$4:$B$10000="var_ncap")*1,(ISNUMBER(SEARCH("RH*-WHELCBR",[1]OUT_FinalEnergyCons!$A$4:$A$10000)))*1,[1]OUT_FinalEnergyCons!G$4:G$10000)</f>
        <v>6.4857117298977595E-7</v>
      </c>
      <c r="J2255" s="1" cm="1">
        <f t="array" ref="J2255">SUMPRODUCT(([1]OUT_FinalEnergyCons!$B$4:$B$10000="var_ncap")*1,(ISNUMBER(SEARCH("RH*-WHELCBR",[1]OUT_FinalEnergyCons!$A$4:$A$10000)))*1,[1]OUT_FinalEnergyCons!H$4:H$10000)</f>
        <v>5.9774164015755103E-2</v>
      </c>
      <c r="K2255" s="1" cm="1">
        <f t="array" ref="K2255">SUMPRODUCT(([1]OUT_FinalEnergyCons!$B$4:$B$10000="var_ncap")*1,(ISNUMBER(SEARCH("RH*-WHELCBR",[1]OUT_FinalEnergyCons!$A$4:$A$10000)))*1,[1]OUT_FinalEnergyCons!I$4:I$10000)</f>
        <v>0.10797652533886</v>
      </c>
      <c r="L2255" s="1" cm="1">
        <f t="array" ref="L2255">SUMPRODUCT(([1]OUT_FinalEnergyCons!$B$4:$B$10000="var_ncap")*1,(ISNUMBER(SEARCH("RH*-WHELCBR",[1]OUT_FinalEnergyCons!$A$4:$A$10000)))*1,[1]OUT_FinalEnergyCons!J$4:J$10000)</f>
        <v>9.3980122620776097E-7</v>
      </c>
      <c r="M2255" s="1" cm="1">
        <f t="array" ref="M2255">SUMPRODUCT(([1]OUT_FinalEnergyCons!$B$4:$B$10000="var_ncap")*1,(ISNUMBER(SEARCH("RH*-WHELCBR",[1]OUT_FinalEnergyCons!$A$4:$A$10000)))*1,[1]OUT_FinalEnergyCons!K$4:K$10000)</f>
        <v>9.8712481357181206E-2</v>
      </c>
      <c r="N2255" s="1" cm="1">
        <f t="array" ref="N2255">SUMPRODUCT(([1]OUT_FinalEnergyCons!$B$4:$B$10000="var_ncap")*1,(ISNUMBER(SEARCH("RH*-WHELCBR",[1]OUT_FinalEnergyCons!$A$4:$A$10000)))*1,[1]OUT_FinalEnergyCons!L$4:L$10000)</f>
        <v>9.0950126658918995E-2</v>
      </c>
      <c r="O2255" s="1" cm="1">
        <f t="array" ref="O2255">SUMPRODUCT(([1]OUT_FinalEnergyCons!$B$4:$B$10000="var_ncap")*1,(ISNUMBER(SEARCH("RH*-WHELCBR",[1]OUT_FinalEnergyCons!$A$4:$A$10000)))*1,[1]OUT_FinalEnergyCons!M$4:M$10000)</f>
        <v>5.5830219004969601E-5</v>
      </c>
      <c r="P2255" s="1" cm="1">
        <f t="array" ref="P2255">SUMPRODUCT(([1]OUT_FinalEnergyCons!$B$4:$B$10000="var_ncap")*1,(ISNUMBER(SEARCH("RH*-WHELCBR",[1]OUT_FinalEnergyCons!$A$4:$A$10000)))*1,[1]OUT_FinalEnergyCons!N$4:N$10000)</f>
        <v>0.103462575597497</v>
      </c>
      <c r="Q2255" s="1" cm="1">
        <f t="array" ref="Q2255">SUMPRODUCT(([1]OUT_FinalEnergyCons!$B$4:$B$10000="var_ncap")*1,(ISNUMBER(SEARCH("RH*-WHELCBR",[1]OUT_FinalEnergyCons!$A$4:$A$10000)))*1,[1]OUT_FinalEnergyCons!O$4:O$10000)</f>
        <v>2.0795888890927698E-6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1.76263216215726E-6</v>
      </c>
      <c r="G2256" s="1" cm="1">
        <f t="array" ref="G2256">SUMPRODUCT(([1]OUT_FinalEnergyCons!$B$4:$B$10000="var_ncap")*1,ISNUMBER(SEARCH("RH*-WHELCHP",[1]OUT_FinalEnergyCons!$A$4:$A$10000))*1,[1]OUT_FinalEnergyCons!E$4:E$10000)</f>
        <v>3.2771427124182601E-2</v>
      </c>
      <c r="H2256" s="1" cm="1">
        <f t="array" ref="H2256">SUMPRODUCT(([1]OUT_FinalEnergyCons!$B$4:$B$10000="var_ncap")*1,ISNUMBER(SEARCH("RH*-WHELCHP",[1]OUT_FinalEnergyCons!$A$4:$A$10000))*1,[1]OUT_FinalEnergyCons!F$4:F$10000)</f>
        <v>9.3447200155499802E-2</v>
      </c>
      <c r="I2256" s="1" cm="1">
        <f t="array" ref="I2256">SUMPRODUCT(([1]OUT_FinalEnergyCons!$B$4:$B$10000="var_ncap")*1,ISNUMBER(SEARCH("RH*-WHELCHP",[1]OUT_FinalEnergyCons!$A$4:$A$10000))*1,[1]OUT_FinalEnergyCons!G$4:G$10000)</f>
        <v>0.16562306888526199</v>
      </c>
      <c r="J2256" s="1" cm="1">
        <f t="array" ref="J2256">SUMPRODUCT(([1]OUT_FinalEnergyCons!$B$4:$B$10000="var_ncap")*1,ISNUMBER(SEARCH("RH*-WHELCHP",[1]OUT_FinalEnergyCons!$A$4:$A$10000))*1,[1]OUT_FinalEnergyCons!H$4:H$10000)</f>
        <v>0.451110731575594</v>
      </c>
      <c r="K2256" s="1" cm="1">
        <f t="array" ref="K2256">SUMPRODUCT(([1]OUT_FinalEnergyCons!$B$4:$B$10000="var_ncap")*1,ISNUMBER(SEARCH("RH*-WHELCHP",[1]OUT_FinalEnergyCons!$A$4:$A$10000))*1,[1]OUT_FinalEnergyCons!I$4:I$10000)</f>
        <v>8.9955791151394002E-2</v>
      </c>
      <c r="L2256" s="1" cm="1">
        <f t="array" ref="L2256">SUMPRODUCT(([1]OUT_FinalEnergyCons!$B$4:$B$10000="var_ncap")*1,ISNUMBER(SEARCH("RH*-WHELCHP",[1]OUT_FinalEnergyCons!$A$4:$A$10000))*1,[1]OUT_FinalEnergyCons!J$4:J$10000)</f>
        <v>0.382420001592501</v>
      </c>
      <c r="M2256" s="1" cm="1">
        <f t="array" ref="M2256">SUMPRODUCT(([1]OUT_FinalEnergyCons!$B$4:$B$10000="var_ncap")*1,ISNUMBER(SEARCH("RH*-WHELCHP",[1]OUT_FinalEnergyCons!$A$4:$A$10000))*1,[1]OUT_FinalEnergyCons!K$4:K$10000)</f>
        <v>0.55756907011706303</v>
      </c>
      <c r="N2256" s="1" cm="1">
        <f t="array" ref="N2256">SUMPRODUCT(([1]OUT_FinalEnergyCons!$B$4:$B$10000="var_ncap")*1,ISNUMBER(SEARCH("RH*-WHELCHP",[1]OUT_FinalEnergyCons!$A$4:$A$10000))*1,[1]OUT_FinalEnergyCons!L$4:L$10000)</f>
        <v>0.27781139919109399</v>
      </c>
      <c r="O2256" s="1" cm="1">
        <f t="array" ref="O2256">SUMPRODUCT(([1]OUT_FinalEnergyCons!$B$4:$B$10000="var_ncap")*1,ISNUMBER(SEARCH("RH*-WHELCHP",[1]OUT_FinalEnergyCons!$A$4:$A$10000))*1,[1]OUT_FinalEnergyCons!M$4:M$10000)</f>
        <v>0.34610618553751299</v>
      </c>
      <c r="P2256" s="1" cm="1">
        <f t="array" ref="P2256">SUMPRODUCT(([1]OUT_FinalEnergyCons!$B$4:$B$10000="var_ncap")*1,ISNUMBER(SEARCH("RH*-WHELCHP",[1]OUT_FinalEnergyCons!$A$4:$A$10000))*1,[1]OUT_FinalEnergyCons!N$4:N$10000)</f>
        <v>0.51741732855071099</v>
      </c>
      <c r="Q2256" s="1" cm="1">
        <f t="array" ref="Q2256">SUMPRODUCT(([1]OUT_FinalEnergyCons!$B$4:$B$10000="var_ncap")*1,ISNUMBER(SEARCH("RH*-WHELCHP",[1]OUT_FinalEnergyCons!$A$4:$A$10000))*1,[1]OUT_FinalEnergyCons!O$4:O$10000)</f>
        <v>0.43084425290842798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8.6324957842595504E-8</v>
      </c>
      <c r="H2257" s="1">
        <f t="shared" si="2278"/>
        <v>6.7213873740172897E-8</v>
      </c>
      <c r="I2257" s="1">
        <f t="shared" si="2278"/>
        <v>1.35662636060213E-7</v>
      </c>
      <c r="J2257" s="1">
        <f t="shared" si="2278"/>
        <v>1.26887530237191E-5</v>
      </c>
      <c r="K2257" s="1">
        <f t="shared" si="2278"/>
        <v>4.77559893446183E-5</v>
      </c>
      <c r="L2257" s="1">
        <f t="shared" si="2278"/>
        <v>4.10494320303795E-7</v>
      </c>
      <c r="M2257" s="1">
        <f t="shared" si="2278"/>
        <v>0</v>
      </c>
      <c r="N2257" s="1">
        <f t="shared" si="2278"/>
        <v>1.5347540938919499E-5</v>
      </c>
      <c r="O2257" s="1">
        <f t="shared" si="2278"/>
        <v>2.4556868249167099E-5</v>
      </c>
      <c r="P2257" s="1">
        <f>P2258</f>
        <v>1.2240839459777E-6</v>
      </c>
      <c r="Q2257" s="1">
        <f>Q2258</f>
        <v>5.1129288991091397E-5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8.6324957842595504E-8</v>
      </c>
      <c r="H2258" s="1" cm="1">
        <f t="array" ref="H2258">SUMPRODUCT(([1]OUT_FinalEnergyCons!$B$4:$B$10000="var_ncap")*1, (ISNUMBER(SEARCH("RH*-WHLFOBR",[1]OUT_FinalEnergyCons!$A$4:$A$10000)))*1,[1]OUT_FinalEnergyCons!F$4:F$10000)</f>
        <v>6.7213873740172897E-8</v>
      </c>
      <c r="I2258" s="1" cm="1">
        <f t="array" ref="I2258">SUMPRODUCT(([1]OUT_FinalEnergyCons!$B$4:$B$10000="var_ncap")*1, (ISNUMBER(SEARCH("RH*-WHLFOBR",[1]OUT_FinalEnergyCons!$A$4:$A$10000)))*1,[1]OUT_FinalEnergyCons!G$4:G$10000)</f>
        <v>1.35662636060213E-7</v>
      </c>
      <c r="J2258" s="1" cm="1">
        <f t="array" ref="J2258">SUMPRODUCT(([1]OUT_FinalEnergyCons!$B$4:$B$10000="var_ncap")*1, (ISNUMBER(SEARCH("RH*-WHLFOBR",[1]OUT_FinalEnergyCons!$A$4:$A$10000)))*1,[1]OUT_FinalEnergyCons!H$4:H$10000)</f>
        <v>1.26887530237191E-5</v>
      </c>
      <c r="K2258" s="1" cm="1">
        <f t="array" ref="K2258">SUMPRODUCT(([1]OUT_FinalEnergyCons!$B$4:$B$10000="var_ncap")*1, (ISNUMBER(SEARCH("RH*-WHLFOBR",[1]OUT_FinalEnergyCons!$A$4:$A$10000)))*1,[1]OUT_FinalEnergyCons!I$4:I$10000)</f>
        <v>4.77559893446183E-5</v>
      </c>
      <c r="L2258" s="1" cm="1">
        <f t="array" ref="L2258">SUMPRODUCT(([1]OUT_FinalEnergyCons!$B$4:$B$10000="var_ncap")*1, (ISNUMBER(SEARCH("RH*-WHLFOBR",[1]OUT_FinalEnergyCons!$A$4:$A$10000)))*1,[1]OUT_FinalEnergyCons!J$4:J$10000)</f>
        <v>4.10494320303795E-7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1.5347540938919499E-5</v>
      </c>
      <c r="O2258" s="1" cm="1">
        <f t="array" ref="O2258">SUMPRODUCT(([1]OUT_FinalEnergyCons!$B$4:$B$10000="var_ncap")*1, (ISNUMBER(SEARCH("RH*-WHLFOBR",[1]OUT_FinalEnergyCons!$A$4:$A$10000)))*1,[1]OUT_FinalEnergyCons!M$4:M$10000)</f>
        <v>2.4556868249167099E-5</v>
      </c>
      <c r="P2258" s="1" cm="1">
        <f t="array" ref="P2258">SUMPRODUCT(([1]OUT_FinalEnergyCons!$B$4:$B$10000="var_ncap")*1, (ISNUMBER(SEARCH("RH*-WHLFOBR",[1]OUT_FinalEnergyCons!$A$4:$A$10000)))*1,[1]OUT_FinalEnergyCons!N$4:N$10000)</f>
        <v>1.2240839459777E-6</v>
      </c>
      <c r="Q2258" s="1" cm="1">
        <f t="array" ref="Q2258">SUMPRODUCT(([1]OUT_FinalEnergyCons!$B$4:$B$10000="var_ncap")*1, (ISNUMBER(SEARCH("RH*-WHLFOBR",[1]OUT_FinalEnergyCons!$A$4:$A$10000)))*1,[1]OUT_FinalEnergyCons!O$4:O$10000)</f>
        <v>5.1129288991091397E-5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8.6039074330569211E-7</v>
      </c>
      <c r="H2259" s="1">
        <f t="shared" si="2279"/>
        <v>1.0086099673622453E-4</v>
      </c>
      <c r="I2259" s="1">
        <f t="shared" si="2279"/>
        <v>0.23302177709151295</v>
      </c>
      <c r="J2259" s="1">
        <f t="shared" si="2279"/>
        <v>0.33323884541967497</v>
      </c>
      <c r="K2259" s="1">
        <f t="shared" si="2279"/>
        <v>0.26402322360948899</v>
      </c>
      <c r="L2259" s="1">
        <f t="shared" ref="L2259:O2259" si="2280">SUM(L2260:L2261)</f>
        <v>1.39452367087431E-6</v>
      </c>
      <c r="M2259" s="1">
        <f t="shared" si="2280"/>
        <v>2.29595673737467E-6</v>
      </c>
      <c r="N2259" s="1">
        <f t="shared" si="2280"/>
        <v>8.1704968461387306E-2</v>
      </c>
      <c r="O2259" s="1">
        <f t="shared" si="2280"/>
        <v>1.791996371759752E-2</v>
      </c>
      <c r="P2259" s="1">
        <f>SUM(P2260:P2261)</f>
        <v>2.6152829458055998E-2</v>
      </c>
      <c r="Q2259" s="1">
        <f>SUM(Q2260:Q2261)</f>
        <v>4.2911373034615001E-2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3.0590636597132102E-7</v>
      </c>
      <c r="H2260" s="1" cm="1">
        <f t="array" ref="H2260">SUMPRODUCT(([1]OUT_FinalEnergyCons!$B$4:$B$10000="var_ncap")*1, (ISNUMBER(SEARCH("RH*-WHNGABR",[1]OUT_FinalEnergyCons!$A$4:$A$10000)))*1,[1]OUT_FinalEnergyCons!F$4:F$10000)</f>
        <v>5.4176953678353901E-7</v>
      </c>
      <c r="I2260" s="1" cm="1">
        <f t="array" ref="I2260">SUMPRODUCT(([1]OUT_FinalEnergyCons!$B$4:$B$10000="var_ncap")*1, (ISNUMBER(SEARCH("RH*-WHNGABR",[1]OUT_FinalEnergyCons!$A$4:$A$10000)))*1,[1]OUT_FinalEnergyCons!G$4:G$10000)</f>
        <v>0.23294537216732</v>
      </c>
      <c r="J2260" s="1" cm="1">
        <f t="array" ref="J2260">SUMPRODUCT(([1]OUT_FinalEnergyCons!$B$4:$B$10000="var_ncap")*1, (ISNUMBER(SEARCH("RH*-WHNGABR",[1]OUT_FinalEnergyCons!$A$4:$A$10000)))*1,[1]OUT_FinalEnergyCons!H$4:H$10000)</f>
        <v>0.186207809770366</v>
      </c>
      <c r="K2260" s="1" cm="1">
        <f t="array" ref="K2260">SUMPRODUCT(([1]OUT_FinalEnergyCons!$B$4:$B$10000="var_ncap")*1, (ISNUMBER(SEARCH("RH*-WHNGABR",[1]OUT_FinalEnergyCons!$A$4:$A$10000)))*1,[1]OUT_FinalEnergyCons!I$4:I$10000)</f>
        <v>0.11766289496676099</v>
      </c>
      <c r="L2260" s="1" cm="1">
        <f t="array" ref="L2260">SUMPRODUCT(([1]OUT_FinalEnergyCons!$B$4:$B$10000="var_ncap")*1, (ISNUMBER(SEARCH("RH*-WHNGABR",[1]OUT_FinalEnergyCons!$A$4:$A$10000)))*1,[1]OUT_FinalEnergyCons!J$4:J$10000)</f>
        <v>3.3005301672797998E-7</v>
      </c>
      <c r="M2260" s="1" cm="1">
        <f t="array" ref="M2260">SUMPRODUCT(([1]OUT_FinalEnergyCons!$B$4:$B$10000="var_ncap")*1, (ISNUMBER(SEARCH("RH*-WHNGABR",[1]OUT_FinalEnergyCons!$A$4:$A$10000)))*1,[1]OUT_FinalEnergyCons!K$4:K$10000)</f>
        <v>1.44628960785269E-6</v>
      </c>
      <c r="N2260" s="1" cm="1">
        <f t="array" ref="N2260">SUMPRODUCT(([1]OUT_FinalEnergyCons!$B$4:$B$10000="var_ncap")*1, (ISNUMBER(SEARCH("RH*-WHNGABR",[1]OUT_FinalEnergyCons!$A$4:$A$10000)))*1,[1]OUT_FinalEnergyCons!L$4:L$10000)</f>
        <v>4.1736578395103398E-2</v>
      </c>
      <c r="O2260" s="1" cm="1">
        <f t="array" ref="O2260">SUMPRODUCT(([1]OUT_FinalEnergyCons!$B$4:$B$10000="var_ncap")*1, (ISNUMBER(SEARCH("RH*-WHNGABR",[1]OUT_FinalEnergyCons!$A$4:$A$10000)))*1,[1]OUT_FinalEnergyCons!M$4:M$10000)</f>
        <v>1.6721094348820199E-3</v>
      </c>
      <c r="P2260" s="1" cm="1">
        <f t="array" ref="P2260">SUMPRODUCT(([1]OUT_FinalEnergyCons!$B$4:$B$10000="var_ncap")*1, (ISNUMBER(SEARCH("RH*-WHNGABR",[1]OUT_FinalEnergyCons!$A$4:$A$10000)))*1,[1]OUT_FinalEnergyCons!N$4:N$10000)</f>
        <v>1.3485885766717E-2</v>
      </c>
      <c r="Q2260" s="1" cm="1">
        <f t="array" ref="Q2260">SUMPRODUCT(([1]OUT_FinalEnergyCons!$B$4:$B$10000="var_ncap")*1, (ISNUMBER(SEARCH("RH*-WHNGABR",[1]OUT_FinalEnergyCons!$A$4:$A$10000)))*1,[1]OUT_FinalEnergyCons!O$4:O$10000)</f>
        <v>1.5599637167860799E-2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5.5448437733437104E-7</v>
      </c>
      <c r="H2261" s="1" cm="1">
        <f t="array" ref="H2261">SUMPRODUCT(([1]OUT_FinalEnergyCons!$B$4:$B$10000="var_ncap")*1,ISNUMBER(SEARCH("RH*-WHngahp",[1]OUT_FinalEnergyCons!$A$4:$A$10000))*1,[1]OUT_FinalEnergyCons!F$4:F$10000)</f>
        <v>1.00319227199441E-4</v>
      </c>
      <c r="I2261" s="1" cm="1">
        <f t="array" ref="I2261">SUMPRODUCT(([1]OUT_FinalEnergyCons!$B$4:$B$10000="var_ncap")*1,ISNUMBER(SEARCH("RH*-WHngahp",[1]OUT_FinalEnergyCons!$A$4:$A$10000))*1,[1]OUT_FinalEnergyCons!G$4:G$10000)</f>
        <v>7.6404924192937005E-5</v>
      </c>
      <c r="J2261" s="1" cm="1">
        <f t="array" ref="J2261">SUMPRODUCT(([1]OUT_FinalEnergyCons!$B$4:$B$10000="var_ncap")*1,ISNUMBER(SEARCH("RH*-WHngahp",[1]OUT_FinalEnergyCons!$A$4:$A$10000))*1,[1]OUT_FinalEnergyCons!H$4:H$10000)</f>
        <v>0.147031035649309</v>
      </c>
      <c r="K2261" s="1" cm="1">
        <f t="array" ref="K2261">SUMPRODUCT(([1]OUT_FinalEnergyCons!$B$4:$B$10000="var_ncap")*1,ISNUMBER(SEARCH("RH*-WHngahp",[1]OUT_FinalEnergyCons!$A$4:$A$10000))*1,[1]OUT_FinalEnergyCons!I$4:I$10000)</f>
        <v>0.14636032864272799</v>
      </c>
      <c r="L2261" s="1" cm="1">
        <f t="array" ref="L2261">SUMPRODUCT(([1]OUT_FinalEnergyCons!$B$4:$B$10000="var_ncap")*1,ISNUMBER(SEARCH("RH*-WHngahp",[1]OUT_FinalEnergyCons!$A$4:$A$10000))*1,[1]OUT_FinalEnergyCons!J$4:J$10000)</f>
        <v>1.06447065414633E-6</v>
      </c>
      <c r="M2261" s="1" cm="1">
        <f t="array" ref="M2261">SUMPRODUCT(([1]OUT_FinalEnergyCons!$B$4:$B$10000="var_ncap")*1,ISNUMBER(SEARCH("RH*-WHngahp",[1]OUT_FinalEnergyCons!$A$4:$A$10000))*1,[1]OUT_FinalEnergyCons!K$4:K$10000)</f>
        <v>8.4966712952198E-7</v>
      </c>
      <c r="N2261" s="1" cm="1">
        <f t="array" ref="N2261">SUMPRODUCT(([1]OUT_FinalEnergyCons!$B$4:$B$10000="var_ncap")*1,ISNUMBER(SEARCH("RH*-WHngahp",[1]OUT_FinalEnergyCons!$A$4:$A$10000))*1,[1]OUT_FinalEnergyCons!L$4:L$10000)</f>
        <v>3.9968390066283901E-2</v>
      </c>
      <c r="O2261" s="1" cm="1">
        <f t="array" ref="O2261">SUMPRODUCT(([1]OUT_FinalEnergyCons!$B$4:$B$10000="var_ncap")*1,ISNUMBER(SEARCH("RH*-WHngahp",[1]OUT_FinalEnergyCons!$A$4:$A$10000))*1,[1]OUT_FinalEnergyCons!M$4:M$10000)</f>
        <v>1.6247854282715499E-2</v>
      </c>
      <c r="P2261" s="1" cm="1">
        <f t="array" ref="P2261">SUMPRODUCT(([1]OUT_FinalEnergyCons!$B$4:$B$10000="var_ncap")*1,ISNUMBER(SEARCH("RH*-WHngahp",[1]OUT_FinalEnergyCons!$A$4:$A$10000))*1,[1]OUT_FinalEnergyCons!N$4:N$10000)</f>
        <v>1.2666943691339E-2</v>
      </c>
      <c r="Q2261" s="1" cm="1">
        <f t="array" ref="Q2261">SUMPRODUCT(([1]OUT_FinalEnergyCons!$B$4:$B$10000="var_ncap")*1,ISNUMBER(SEARCH("RH*-WHngahp",[1]OUT_FinalEnergyCons!$A$4:$A$10000))*1,[1]OUT_FinalEnergyCons!O$4:O$10000)</f>
        <v>2.73117358667542E-2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5.1134059469825103E-3</v>
      </c>
      <c r="H2264" s="1">
        <f t="shared" si="2282"/>
        <v>1.13029845426863E-7</v>
      </c>
      <c r="I2264" s="1">
        <f t="shared" si="2282"/>
        <v>5.9167934502000101E-7</v>
      </c>
      <c r="J2264" s="1">
        <f t="shared" si="2282"/>
        <v>6.1297487866094902E-3</v>
      </c>
      <c r="K2264" s="1">
        <f t="shared" si="2282"/>
        <v>7.0804470789959497E-3</v>
      </c>
      <c r="L2264" s="1">
        <f t="shared" si="2282"/>
        <v>3.2875446809783901E-7</v>
      </c>
      <c r="M2264" s="1">
        <f t="shared" si="2282"/>
        <v>5.1545553896630604E-3</v>
      </c>
      <c r="N2264" s="1">
        <f t="shared" si="2282"/>
        <v>3.6287296692685302E-3</v>
      </c>
      <c r="O2264" s="1">
        <f t="shared" si="2282"/>
        <v>4.1350016021291004E-6</v>
      </c>
      <c r="P2264" s="1">
        <f>P2265</f>
        <v>4.9852755287489803E-3</v>
      </c>
      <c r="Q2264" s="1">
        <f>Q2265</f>
        <v>1.6154430755932799E-3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5.1134059469825103E-3</v>
      </c>
      <c r="H2265" s="1" cm="1">
        <f t="array" ref="H2265">SUMPRODUCT(([1]OUT_FinalEnergyCons!$B$4:$B$10000="var_ncap")*1, (ISNUMBER(SEARCH("RH*-WHWODBR",[1]OUT_FinalEnergyCons!$A$4:$A$10000)))*1,[1]OUT_FinalEnergyCons!F$4:F$10000)</f>
        <v>1.13029845426863E-7</v>
      </c>
      <c r="I2265" s="1" cm="1">
        <f t="array" ref="I2265">SUMPRODUCT(([1]OUT_FinalEnergyCons!$B$4:$B$10000="var_ncap")*1, (ISNUMBER(SEARCH("RH*-WHWODBR",[1]OUT_FinalEnergyCons!$A$4:$A$10000)))*1,[1]OUT_FinalEnergyCons!G$4:G$10000)</f>
        <v>5.9167934502000101E-7</v>
      </c>
      <c r="J2265" s="1" cm="1">
        <f t="array" ref="J2265">SUMPRODUCT(([1]OUT_FinalEnergyCons!$B$4:$B$10000="var_ncap")*1, (ISNUMBER(SEARCH("RH*-WHWODBR",[1]OUT_FinalEnergyCons!$A$4:$A$10000)))*1,[1]OUT_FinalEnergyCons!H$4:H$10000)</f>
        <v>6.1297487866094902E-3</v>
      </c>
      <c r="K2265" s="1" cm="1">
        <f t="array" ref="K2265">SUMPRODUCT(([1]OUT_FinalEnergyCons!$B$4:$B$10000="var_ncap")*1, (ISNUMBER(SEARCH("RH*-WHWODBR",[1]OUT_FinalEnergyCons!$A$4:$A$10000)))*1,[1]OUT_FinalEnergyCons!I$4:I$10000)</f>
        <v>7.0804470789959497E-3</v>
      </c>
      <c r="L2265" s="1" cm="1">
        <f t="array" ref="L2265">SUMPRODUCT(([1]OUT_FinalEnergyCons!$B$4:$B$10000="var_ncap")*1, (ISNUMBER(SEARCH("RH*-WHWODBR",[1]OUT_FinalEnergyCons!$A$4:$A$10000)))*1,[1]OUT_FinalEnergyCons!J$4:J$10000)</f>
        <v>3.2875446809783901E-7</v>
      </c>
      <c r="M2265" s="1" cm="1">
        <f t="array" ref="M2265">SUMPRODUCT(([1]OUT_FinalEnergyCons!$B$4:$B$10000="var_ncap")*1, (ISNUMBER(SEARCH("RH*-WHWODBR",[1]OUT_FinalEnergyCons!$A$4:$A$10000)))*1,[1]OUT_FinalEnergyCons!K$4:K$10000)</f>
        <v>5.1545553896630604E-3</v>
      </c>
      <c r="N2265" s="1" cm="1">
        <f t="array" ref="N2265">SUMPRODUCT(([1]OUT_FinalEnergyCons!$B$4:$B$10000="var_ncap")*1, (ISNUMBER(SEARCH("RH*-WHWODBR",[1]OUT_FinalEnergyCons!$A$4:$A$10000)))*1,[1]OUT_FinalEnergyCons!L$4:L$10000)</f>
        <v>3.6287296692685302E-3</v>
      </c>
      <c r="O2265" s="1" cm="1">
        <f t="array" ref="O2265">SUMPRODUCT(([1]OUT_FinalEnergyCons!$B$4:$B$10000="var_ncap")*1, (ISNUMBER(SEARCH("RH*-WHWODBR",[1]OUT_FinalEnergyCons!$A$4:$A$10000)))*1,[1]OUT_FinalEnergyCons!M$4:M$10000)</f>
        <v>4.1350016021291004E-6</v>
      </c>
      <c r="P2265" s="1" cm="1">
        <f t="array" ref="P2265">SUMPRODUCT(([1]OUT_FinalEnergyCons!$B$4:$B$10000="var_ncap")*1, (ISNUMBER(SEARCH("RH*-WHWODBR",[1]OUT_FinalEnergyCons!$A$4:$A$10000)))*1,[1]OUT_FinalEnergyCons!N$4:N$10000)</f>
        <v>4.9852755287489803E-3</v>
      </c>
      <c r="Q2265" s="1" cm="1">
        <f t="array" ref="Q2265">SUMPRODUCT(([1]OUT_FinalEnergyCons!$B$4:$B$10000="var_ncap")*1, (ISNUMBER(SEARCH("RH*-WHWODBR",[1]OUT_FinalEnergyCons!$A$4:$A$10000)))*1,[1]OUT_FinalEnergyCons!O$4:O$10000)</f>
        <v>1.6154430755932799E-3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1.9510119293423001E-3</v>
      </c>
      <c r="H2266" s="1">
        <f t="shared" si="2283"/>
        <v>1.0790340135992701E-7</v>
      </c>
      <c r="I2266" s="1">
        <f t="shared" si="2283"/>
        <v>1.9993822568550699E-7</v>
      </c>
      <c r="J2266" s="1">
        <f t="shared" si="2283"/>
        <v>5.5991553433800403E-3</v>
      </c>
      <c r="K2266" s="1">
        <f t="shared" si="2283"/>
        <v>4.1776013780321E-3</v>
      </c>
      <c r="L2266" s="1">
        <f t="shared" si="2283"/>
        <v>1.5192951074720199E-4</v>
      </c>
      <c r="M2266" s="1">
        <f t="shared" si="2283"/>
        <v>5.8794785340594499E-3</v>
      </c>
      <c r="N2266" s="1">
        <f t="shared" si="2283"/>
        <v>3.6939344392982799E-3</v>
      </c>
      <c r="O2266" s="1">
        <f t="shared" si="2283"/>
        <v>9.4787303004845505E-4</v>
      </c>
      <c r="P2266" s="1">
        <f>P2267</f>
        <v>6.0065065272200896E-3</v>
      </c>
      <c r="Q2266" s="1">
        <f>Q2267</f>
        <v>4.1422488680712298E-3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1.9510119293423001E-3</v>
      </c>
      <c r="H2267" s="1" cm="1">
        <f t="array" ref="H2267">SUMPRODUCT(([1]OUT_FinalEnergyCons!$B$4:$B$10000="var_ncap")*1, (ISNUMBER(SEARCH("RH*-WHPLTBR",[1]OUT_FinalEnergyCons!$A$4:$A$10000)))*1,[1]OUT_FinalEnergyCons!F$4:F$10000)</f>
        <v>1.0790340135992701E-7</v>
      </c>
      <c r="I2267" s="1" cm="1">
        <f t="array" ref="I2267">SUMPRODUCT(([1]OUT_FinalEnergyCons!$B$4:$B$10000="var_ncap")*1, (ISNUMBER(SEARCH("RH*-WHPLTBR",[1]OUT_FinalEnergyCons!$A$4:$A$10000)))*1,[1]OUT_FinalEnergyCons!G$4:G$10000)</f>
        <v>1.9993822568550699E-7</v>
      </c>
      <c r="J2267" s="1" cm="1">
        <f t="array" ref="J2267">SUMPRODUCT(([1]OUT_FinalEnergyCons!$B$4:$B$10000="var_ncap")*1, (ISNUMBER(SEARCH("RH*-WHPLTBR",[1]OUT_FinalEnergyCons!$A$4:$A$10000)))*1,[1]OUT_FinalEnergyCons!H$4:H$10000)</f>
        <v>5.5991553433800403E-3</v>
      </c>
      <c r="K2267" s="1" cm="1">
        <f t="array" ref="K2267">SUMPRODUCT(([1]OUT_FinalEnergyCons!$B$4:$B$10000="var_ncap")*1, (ISNUMBER(SEARCH("RH*-WHPLTBR",[1]OUT_FinalEnergyCons!$A$4:$A$10000)))*1,[1]OUT_FinalEnergyCons!I$4:I$10000)</f>
        <v>4.1776013780321E-3</v>
      </c>
      <c r="L2267" s="1" cm="1">
        <f t="array" ref="L2267">SUMPRODUCT(([1]OUT_FinalEnergyCons!$B$4:$B$10000="var_ncap")*1, (ISNUMBER(SEARCH("RH*-WHPLTBR",[1]OUT_FinalEnergyCons!$A$4:$A$10000)))*1,[1]OUT_FinalEnergyCons!J$4:J$10000)</f>
        <v>1.5192951074720199E-4</v>
      </c>
      <c r="M2267" s="1" cm="1">
        <f t="array" ref="M2267">SUMPRODUCT(([1]OUT_FinalEnergyCons!$B$4:$B$10000="var_ncap")*1, (ISNUMBER(SEARCH("RH*-WHPLTBR",[1]OUT_FinalEnergyCons!$A$4:$A$10000)))*1,[1]OUT_FinalEnergyCons!K$4:K$10000)</f>
        <v>5.8794785340594499E-3</v>
      </c>
      <c r="N2267" s="1" cm="1">
        <f t="array" ref="N2267">SUMPRODUCT(([1]OUT_FinalEnergyCons!$B$4:$B$10000="var_ncap")*1, (ISNUMBER(SEARCH("RH*-WHPLTBR",[1]OUT_FinalEnergyCons!$A$4:$A$10000)))*1,[1]OUT_FinalEnergyCons!L$4:L$10000)</f>
        <v>3.6939344392982799E-3</v>
      </c>
      <c r="O2267" s="1" cm="1">
        <f t="array" ref="O2267">SUMPRODUCT(([1]OUT_FinalEnergyCons!$B$4:$B$10000="var_ncap")*1, (ISNUMBER(SEARCH("RH*-WHPLTBR",[1]OUT_FinalEnergyCons!$A$4:$A$10000)))*1,[1]OUT_FinalEnergyCons!M$4:M$10000)</f>
        <v>9.4787303004845505E-4</v>
      </c>
      <c r="P2267" s="1" cm="1">
        <f t="array" ref="P2267">SUMPRODUCT(([1]OUT_FinalEnergyCons!$B$4:$B$10000="var_ncap")*1, (ISNUMBER(SEARCH("RH*-WHPLTBR",[1]OUT_FinalEnergyCons!$A$4:$A$10000)))*1,[1]OUT_FinalEnergyCons!N$4:N$10000)</f>
        <v>6.0065065272200896E-3</v>
      </c>
      <c r="Q2267" s="1" cm="1">
        <f t="array" ref="Q2267">SUMPRODUCT(([1]OUT_FinalEnergyCons!$B$4:$B$10000="var_ncap")*1, (ISNUMBER(SEARCH("RH*-WHPLTBR",[1]OUT_FinalEnergyCons!$A$4:$A$10000)))*1,[1]OUT_FinalEnergyCons!O$4:O$10000)</f>
        <v>4.1422488680712298E-3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8.2550698811115195E-2</v>
      </c>
      <c r="H2268" s="1">
        <f t="shared" si="2287"/>
        <v>3.6293436547674798E-7</v>
      </c>
      <c r="I2268" s="1">
        <f t="shared" si="2287"/>
        <v>3.0482318898807599E-6</v>
      </c>
      <c r="J2268" s="1">
        <f t="shared" si="2287"/>
        <v>9.14634072451323E-2</v>
      </c>
      <c r="K2268" s="1">
        <f t="shared" si="2287"/>
        <v>5.9106133360609998E-2</v>
      </c>
      <c r="L2268" s="1">
        <f t="shared" si="2287"/>
        <v>2.3890293365764101E-4</v>
      </c>
      <c r="M2268" s="1">
        <f t="shared" si="2287"/>
        <v>0.40329960719978603</v>
      </c>
      <c r="N2268" s="1">
        <f t="shared" si="2287"/>
        <v>3.8977101478878402E-2</v>
      </c>
      <c r="O2268" s="1">
        <f t="shared" si="2287"/>
        <v>1.6743827799698701E-4</v>
      </c>
      <c r="P2268" s="1">
        <f>P2269</f>
        <v>0.34695904479745199</v>
      </c>
      <c r="Q2268" s="1">
        <f>Q2269</f>
        <v>1.67835230446321E-5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8.2550698811115195E-2</v>
      </c>
      <c r="H2269" s="1" cm="1">
        <f t="array" ref="H2269">SUMPRODUCT(([1]OUT_FinalEnergyCons!$B$4:$B$10000="var_ncap")*1, (ISNUMBER(SEARCH("RH*-WHSOLBR",[1]OUT_FinalEnergyCons!$A$4:$A$10000)))*1,[1]OUT_FinalEnergyCons!F$4:F$10000)</f>
        <v>3.6293436547674798E-7</v>
      </c>
      <c r="I2269" s="1" cm="1">
        <f t="array" ref="I2269">SUMPRODUCT(([1]OUT_FinalEnergyCons!$B$4:$B$10000="var_ncap")*1, (ISNUMBER(SEARCH("RH*-WHSOLBR",[1]OUT_FinalEnergyCons!$A$4:$A$10000)))*1,[1]OUT_FinalEnergyCons!G$4:G$10000)</f>
        <v>3.0482318898807599E-6</v>
      </c>
      <c r="J2269" s="1" cm="1">
        <f t="array" ref="J2269">SUMPRODUCT(([1]OUT_FinalEnergyCons!$B$4:$B$10000="var_ncap")*1, (ISNUMBER(SEARCH("RH*-WHSOLBR",[1]OUT_FinalEnergyCons!$A$4:$A$10000)))*1,[1]OUT_FinalEnergyCons!H$4:H$10000)</f>
        <v>9.14634072451323E-2</v>
      </c>
      <c r="K2269" s="1" cm="1">
        <f t="array" ref="K2269">SUMPRODUCT(([1]OUT_FinalEnergyCons!$B$4:$B$10000="var_ncap")*1, (ISNUMBER(SEARCH("RH*-WHSOLBR",[1]OUT_FinalEnergyCons!$A$4:$A$10000)))*1,[1]OUT_FinalEnergyCons!I$4:I$10000)</f>
        <v>5.9106133360609998E-2</v>
      </c>
      <c r="L2269" s="1" cm="1">
        <f t="array" ref="L2269">SUMPRODUCT(([1]OUT_FinalEnergyCons!$B$4:$B$10000="var_ncap")*1, (ISNUMBER(SEARCH("RH*-WHSOLBR",[1]OUT_FinalEnergyCons!$A$4:$A$10000)))*1,[1]OUT_FinalEnergyCons!J$4:J$10000)</f>
        <v>2.3890293365764101E-4</v>
      </c>
      <c r="M2269" s="1" cm="1">
        <f t="array" ref="M2269">SUMPRODUCT(([1]OUT_FinalEnergyCons!$B$4:$B$10000="var_ncap")*1, (ISNUMBER(SEARCH("RH*-WHSOLBR",[1]OUT_FinalEnergyCons!$A$4:$A$10000)))*1,[1]OUT_FinalEnergyCons!K$4:K$10000)</f>
        <v>0.40329960719978603</v>
      </c>
      <c r="N2269" s="1" cm="1">
        <f t="array" ref="N2269">SUMPRODUCT(([1]OUT_FinalEnergyCons!$B$4:$B$10000="var_ncap")*1, (ISNUMBER(SEARCH("RH*-WHSOLBR",[1]OUT_FinalEnergyCons!$A$4:$A$10000)))*1,[1]OUT_FinalEnergyCons!L$4:L$10000)</f>
        <v>3.8977101478878402E-2</v>
      </c>
      <c r="O2269" s="1" cm="1">
        <f t="array" ref="O2269">SUMPRODUCT(([1]OUT_FinalEnergyCons!$B$4:$B$10000="var_ncap")*1, (ISNUMBER(SEARCH("RH*-WHSOLBR",[1]OUT_FinalEnergyCons!$A$4:$A$10000)))*1,[1]OUT_FinalEnergyCons!M$4:M$10000)</f>
        <v>1.6743827799698701E-4</v>
      </c>
      <c r="P2269" s="1" cm="1">
        <f t="array" ref="P2269">SUMPRODUCT(([1]OUT_FinalEnergyCons!$B$4:$B$10000="var_ncap")*1, (ISNUMBER(SEARCH("RH*-WHSOLBR",[1]OUT_FinalEnergyCons!$A$4:$A$10000)))*1,[1]OUT_FinalEnergyCons!N$4:N$10000)</f>
        <v>0.34695904479745199</v>
      </c>
      <c r="Q2269" s="1" cm="1">
        <f t="array" ref="Q2269">SUMPRODUCT(([1]OUT_FinalEnergyCons!$B$4:$B$10000="var_ncap")*1, (ISNUMBER(SEARCH("RH*-WHSOLBR",[1]OUT_FinalEnergyCons!$A$4:$A$10000)))*1,[1]OUT_FinalEnergyCons!O$4:O$10000)</f>
        <v>1.67835230446321E-5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1.04512783700375E-4</v>
      </c>
      <c r="G2272" s="17">
        <f t="shared" si="2289"/>
        <v>0.24344180516106209</v>
      </c>
      <c r="H2272" s="17">
        <f t="shared" si="2289"/>
        <v>0.11966045526195618</v>
      </c>
      <c r="I2272" s="17">
        <f t="shared" si="2289"/>
        <v>0.30452025565596974</v>
      </c>
      <c r="J2272" s="17">
        <f t="shared" si="2289"/>
        <v>2.5856459008574655</v>
      </c>
      <c r="K2272" s="17">
        <f t="shared" si="2289"/>
        <v>0.85680674695741077</v>
      </c>
      <c r="L2272" s="17">
        <f t="shared" ref="L2272:O2272" si="2290">SUM(L2273,L2276,L2279,L2283,L2285,L2287,L2289,L2291,L2293)</f>
        <v>0.32401820106269663</v>
      </c>
      <c r="M2272" s="17">
        <f t="shared" si="2290"/>
        <v>2.3859881698670575</v>
      </c>
      <c r="N2272" s="17">
        <f t="shared" si="2290"/>
        <v>0.67029934612428754</v>
      </c>
      <c r="O2272" s="17">
        <f t="shared" si="2290"/>
        <v>0.48899843854808894</v>
      </c>
      <c r="P2272" s="17">
        <f>SUM(P2273,P2276,P2279,P2283,P2285,P2287,P2289,P2291,P2293)</f>
        <v>2.0815971244760423</v>
      </c>
      <c r="Q2272" s="17">
        <f>SUM(Q2273,Q2276,Q2279,Q2283,Q2285,Q2287,Q2289,Q2291,Q2293)</f>
        <v>0.84403449483549409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0.17959161569153551</v>
      </c>
      <c r="H2273" s="18">
        <f t="shared" si="2291"/>
        <v>0.11959516523190353</v>
      </c>
      <c r="I2273" s="18">
        <f t="shared" si="2291"/>
        <v>0.26798956834141596</v>
      </c>
      <c r="J2273" s="18">
        <f t="shared" si="2291"/>
        <v>0.96032420333926005</v>
      </c>
      <c r="K2273" s="18">
        <f t="shared" si="2291"/>
        <v>0.43048449488471596</v>
      </c>
      <c r="L2273" s="18">
        <f t="shared" ref="L2273:O2273" si="2292">SUM(L2274:L2275)</f>
        <v>0.27794674267971187</v>
      </c>
      <c r="M2273" s="18">
        <f t="shared" si="2292"/>
        <v>1.088333026818445</v>
      </c>
      <c r="N2273" s="18">
        <f t="shared" si="2292"/>
        <v>0.44796330689403596</v>
      </c>
      <c r="O2273" s="18">
        <f t="shared" si="2292"/>
        <v>0.34669008512675104</v>
      </c>
      <c r="P2273" s="18">
        <f>SUM(P2274:P2275)</f>
        <v>1.0369868874567501</v>
      </c>
      <c r="Q2273" s="18">
        <f>SUM(Q2274:Q2275)</f>
        <v>0.47019829005552205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0.16360407909457</v>
      </c>
      <c r="H2274" s="1" cm="1">
        <f t="array" ref="H2274">SUMPRODUCT(([1]OUT_FinalEnergyCons!$B$4:$B$10000="var_ncap")*1,  (ISNUMBER(SEARCH("ITOT-SWHELCBR",[1]OUT_FinalEnergyCons!$A$4:$A$10000)))*1,[1]OUT_FinalEnergyCons!F$4:F$10000)</f>
        <v>1.6090116623952499E-4</v>
      </c>
      <c r="I2274" s="1" cm="1">
        <f t="array" ref="I2274">SUMPRODUCT(([1]OUT_FinalEnergyCons!$B$4:$B$10000="var_ncap")*1,  (ISNUMBER(SEARCH("ITOT-SWHELCBR",[1]OUT_FinalEnergyCons!$A$4:$A$10000)))*1,[1]OUT_FinalEnergyCons!G$4:G$10000)</f>
        <v>0.13892107609638099</v>
      </c>
      <c r="J2274" s="1" cm="1">
        <f t="array" ref="J2274">SUMPRODUCT(([1]OUT_FinalEnergyCons!$B$4:$B$10000="var_ncap")*1,  (ISNUMBER(SEARCH("ITOT-SWHELCBR",[1]OUT_FinalEnergyCons!$A$4:$A$10000)))*1,[1]OUT_FinalEnergyCons!H$4:H$10000)</f>
        <v>0.78456594560669002</v>
      </c>
      <c r="K2274" s="1" cm="1">
        <f t="array" ref="K2274">SUMPRODUCT(([1]OUT_FinalEnergyCons!$B$4:$B$10000="var_ncap")*1,  (ISNUMBER(SEARCH("ITOT-SWHELCBR",[1]OUT_FinalEnergyCons!$A$4:$A$10000)))*1,[1]OUT_FinalEnergyCons!I$4:I$10000)</f>
        <v>0.24303279021822199</v>
      </c>
      <c r="L2274" s="1" cm="1">
        <f t="array" ref="L2274">SUMPRODUCT(([1]OUT_FinalEnergyCons!$B$4:$B$10000="var_ncap")*1,  (ISNUMBER(SEARCH("ITOT-SWHELCBR",[1]OUT_FinalEnergyCons!$A$4:$A$10000)))*1,[1]OUT_FinalEnergyCons!J$4:J$10000)</f>
        <v>6.1021260128979897E-2</v>
      </c>
      <c r="M2274" s="1" cm="1">
        <f t="array" ref="M2274">SUMPRODUCT(([1]OUT_FinalEnergyCons!$B$4:$B$10000="var_ncap")*1,  (ISNUMBER(SEARCH("ITOT-SWHELCBR",[1]OUT_FinalEnergyCons!$A$4:$A$10000)))*1,[1]OUT_FinalEnergyCons!K$4:K$10000)</f>
        <v>0.774196177310286</v>
      </c>
      <c r="N2274" s="1" cm="1">
        <f t="array" ref="N2274">SUMPRODUCT(([1]OUT_FinalEnergyCons!$B$4:$B$10000="var_ncap")*1,  (ISNUMBER(SEARCH("ITOT-SWHELCBR",[1]OUT_FinalEnergyCons!$A$4:$A$10000)))*1,[1]OUT_FinalEnergyCons!L$4:L$10000)</f>
        <v>0.25574902962622598</v>
      </c>
      <c r="O2274" s="1" cm="1">
        <f t="array" ref="O2274">SUMPRODUCT(([1]OUT_FinalEnergyCons!$B$4:$B$10000="var_ncap")*1,  (ISNUMBER(SEARCH("ITOT-SWHELCBR",[1]OUT_FinalEnergyCons!$A$4:$A$10000)))*1,[1]OUT_FinalEnergyCons!M$4:M$10000)</f>
        <v>0.12879079877348701</v>
      </c>
      <c r="P2274" s="1" cm="1">
        <f t="array" ref="P2274">SUMPRODUCT(([1]OUT_FinalEnergyCons!$B$4:$B$10000="var_ncap")*1,  (ISNUMBER(SEARCH("ITOT-SWHELCBR",[1]OUT_FinalEnergyCons!$A$4:$A$10000)))*1,[1]OUT_FinalEnergyCons!N$4:N$10000)</f>
        <v>0.71923145736103999</v>
      </c>
      <c r="Q2274" s="1" cm="1">
        <f t="array" ref="Q2274">SUMPRODUCT(([1]OUT_FinalEnergyCons!$B$4:$B$10000="var_ncap")*1,  (ISNUMBER(SEARCH("ITOT-SWHELCBR",[1]OUT_FinalEnergyCons!$A$4:$A$10000)))*1,[1]OUT_FinalEnergyCons!O$4:O$10000)</f>
        <v>0.28175530132690002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1.5987536596965501E-2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0.119434264065664</v>
      </c>
      <c r="I2275" s="1" cm="1">
        <f t="array" ref="I2275">SUMPRODUCT(([1]OUT_FinalEnergyCons!$B$4:$B$10000="var_ncap")*1,  (ISNUMBER(SEARCH("ITOT-SWHELCHP",[1]OUT_FinalEnergyCons!$A$4:$A$10000)))*1,[1]OUT_FinalEnergyCons!G$4:G$10000)</f>
        <v>0.129068492245035</v>
      </c>
      <c r="J2275" s="1" cm="1">
        <f t="array" ref="J2275">SUMPRODUCT(([1]OUT_FinalEnergyCons!$B$4:$B$10000="var_ncap")*1,  (ISNUMBER(SEARCH("ITOT-SWHELCHP",[1]OUT_FinalEnergyCons!$A$4:$A$10000)))*1,[1]OUT_FinalEnergyCons!H$4:H$10000)</f>
        <v>0.17575825773257001</v>
      </c>
      <c r="K2275" s="1" cm="1">
        <f t="array" ref="K2275">SUMPRODUCT(([1]OUT_FinalEnergyCons!$B$4:$B$10000="var_ncap")*1,  (ISNUMBER(SEARCH("ITOT-SWHELCHP",[1]OUT_FinalEnergyCons!$A$4:$A$10000)))*1,[1]OUT_FinalEnergyCons!I$4:I$10000)</f>
        <v>0.187451704666494</v>
      </c>
      <c r="L2275" s="1" cm="1">
        <f t="array" ref="L2275">SUMPRODUCT(([1]OUT_FinalEnergyCons!$B$4:$B$10000="var_ncap")*1,  (ISNUMBER(SEARCH("ITOT-SWHELCHP",[1]OUT_FinalEnergyCons!$A$4:$A$10000)))*1,[1]OUT_FinalEnergyCons!J$4:J$10000)</f>
        <v>0.21692548255073199</v>
      </c>
      <c r="M2275" s="1" cm="1">
        <f t="array" ref="M2275">SUMPRODUCT(([1]OUT_FinalEnergyCons!$B$4:$B$10000="var_ncap")*1,  (ISNUMBER(SEARCH("ITOT-SWHELCHP",[1]OUT_FinalEnergyCons!$A$4:$A$10000)))*1,[1]OUT_FinalEnergyCons!K$4:K$10000)</f>
        <v>0.31413684950815901</v>
      </c>
      <c r="N2275" s="1" cm="1">
        <f t="array" ref="N2275">SUMPRODUCT(([1]OUT_FinalEnergyCons!$B$4:$B$10000="var_ncap")*1,  (ISNUMBER(SEARCH("ITOT-SWHELCHP",[1]OUT_FinalEnergyCons!$A$4:$A$10000)))*1,[1]OUT_FinalEnergyCons!L$4:L$10000)</f>
        <v>0.19221427726781001</v>
      </c>
      <c r="O2275" s="1" cm="1">
        <f t="array" ref="O2275">SUMPRODUCT(([1]OUT_FinalEnergyCons!$B$4:$B$10000="var_ncap")*1,  (ISNUMBER(SEARCH("ITOT-SWHELCHP",[1]OUT_FinalEnergyCons!$A$4:$A$10000)))*1,[1]OUT_FinalEnergyCons!M$4:M$10000)</f>
        <v>0.217899286353264</v>
      </c>
      <c r="P2275" s="1" cm="1">
        <f t="array" ref="P2275">SUMPRODUCT(([1]OUT_FinalEnergyCons!$B$4:$B$10000="var_ncap")*1,  (ISNUMBER(SEARCH("ITOT-SWHELCHP",[1]OUT_FinalEnergyCons!$A$4:$A$10000)))*1,[1]OUT_FinalEnergyCons!N$4:N$10000)</f>
        <v>0.31775543009571</v>
      </c>
      <c r="Q2275" s="1" cm="1">
        <f t="array" ref="Q2275">SUMPRODUCT(([1]OUT_FinalEnergyCons!$B$4:$B$10000="var_ncap")*1,  (ISNUMBER(SEARCH("ITOT-SWHELCHP",[1]OUT_FinalEnergyCons!$A$4:$A$10000)))*1,[1]OUT_FinalEnergyCons!O$4:O$10000)</f>
        <v>0.188442988728622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1.04512783700375E-4</v>
      </c>
      <c r="G2276" s="18">
        <f t="shared" si="2293"/>
        <v>4.0229181836862773E-4</v>
      </c>
      <c r="H2276" s="18">
        <f t="shared" si="2293"/>
        <v>2.1244339656095467E-5</v>
      </c>
      <c r="I2276" s="18">
        <f t="shared" si="2293"/>
        <v>2.071135415630772E-5</v>
      </c>
      <c r="J2276" s="18">
        <f t="shared" si="2293"/>
        <v>0.13236860260708386</v>
      </c>
      <c r="K2276" s="18">
        <f t="shared" si="2293"/>
        <v>3.7961614708307105E-2</v>
      </c>
      <c r="L2276" s="18">
        <f t="shared" ref="L2276:O2276" si="2294">SUM(L2277:L2278)</f>
        <v>2.3967447932310749E-5</v>
      </c>
      <c r="M2276" s="18">
        <f t="shared" si="2294"/>
        <v>4.0485607739611788E-2</v>
      </c>
      <c r="N2276" s="18">
        <f t="shared" si="2294"/>
        <v>4.2795044448034954E-2</v>
      </c>
      <c r="O2276" s="18">
        <f t="shared" si="2294"/>
        <v>1.9985574803522486E-4</v>
      </c>
      <c r="P2276" s="18">
        <f>SUM(P2277:P2278)</f>
        <v>1.0433628896348265E-2</v>
      </c>
      <c r="Q2276" s="18">
        <f>SUM(Q2277:Q2278)</f>
        <v>3.4767435017453184E-2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3.9350848463099998E-4</v>
      </c>
      <c r="H2277" s="1" cm="1">
        <f t="array" ref="H2277">SUMPRODUCT(([1]OUT_FinalEnergyCons!$B$4:$B$10000="var_ncap")*1,  (ISNUMBER(SEARCH("ITOT-SWHLFOBR",[1]OUT_FinalEnergyCons!$A$4:$A$10000)))*1,[1]OUT_FinalEnergyCons!F$4:F$10000)</f>
        <v>1.3767084121769099E-5</v>
      </c>
      <c r="I2277" s="1" cm="1">
        <f t="array" ref="I2277">SUMPRODUCT(([1]OUT_FinalEnergyCons!$B$4:$B$10000="var_ncap")*1,  (ISNUMBER(SEARCH("ITOT-SWHLFOBR",[1]OUT_FinalEnergyCons!$A$4:$A$10000)))*1,[1]OUT_FinalEnergyCons!G$4:G$10000)</f>
        <v>1.54865586852706E-5</v>
      </c>
      <c r="J2277" s="1" cm="1">
        <f t="array" ref="J2277">SUMPRODUCT(([1]OUT_FinalEnergyCons!$B$4:$B$10000="var_ncap")*1,  (ISNUMBER(SEARCH("ITOT-SWHLFOBR",[1]OUT_FinalEnergyCons!$A$4:$A$10000)))*1,[1]OUT_FinalEnergyCons!H$4:H$10000)</f>
        <v>0.13235990553638899</v>
      </c>
      <c r="K2277" s="1" cm="1">
        <f t="array" ref="K2277">SUMPRODUCT(([1]OUT_FinalEnergyCons!$B$4:$B$10000="var_ncap")*1,  (ISNUMBER(SEARCH("ITOT-SWHLFOBR",[1]OUT_FinalEnergyCons!$A$4:$A$10000)))*1,[1]OUT_FinalEnergyCons!I$4:I$10000)</f>
        <v>3.7912052328572199E-2</v>
      </c>
      <c r="L2277" s="1" cm="1">
        <f t="array" ref="L2277">SUMPRODUCT(([1]OUT_FinalEnergyCons!$B$4:$B$10000="var_ncap")*1,  (ISNUMBER(SEARCH("ITOT-SWHLFOBR",[1]OUT_FinalEnergyCons!$A$4:$A$10000)))*1,[1]OUT_FinalEnergyCons!J$4:J$10000)</f>
        <v>1.5928742764827899E-5</v>
      </c>
      <c r="M2277" s="1" cm="1">
        <f t="array" ref="M2277">SUMPRODUCT(([1]OUT_FinalEnergyCons!$B$4:$B$10000="var_ncap")*1,  (ISNUMBER(SEARCH("ITOT-SWHLFOBR",[1]OUT_FinalEnergyCons!$A$4:$A$10000)))*1,[1]OUT_FinalEnergyCons!K$4:K$10000)</f>
        <v>4.0482402242221098E-2</v>
      </c>
      <c r="N2277" s="1" cm="1">
        <f t="array" ref="N2277">SUMPRODUCT(([1]OUT_FinalEnergyCons!$B$4:$B$10000="var_ncap")*1,  (ISNUMBER(SEARCH("ITOT-SWHLFOBR",[1]OUT_FinalEnergyCons!$A$4:$A$10000)))*1,[1]OUT_FinalEnergyCons!L$4:L$10000)</f>
        <v>4.27899127796212E-2</v>
      </c>
      <c r="O2277" s="1" cm="1">
        <f t="array" ref="O2277">SUMPRODUCT(([1]OUT_FinalEnergyCons!$B$4:$B$10000="var_ncap")*1,  (ISNUMBER(SEARCH("ITOT-SWHLFOBR",[1]OUT_FinalEnergyCons!$A$4:$A$10000)))*1,[1]OUT_FinalEnergyCons!M$4:M$10000)</f>
        <v>1.9518809685980501E-4</v>
      </c>
      <c r="P2277" s="1" cm="1">
        <f t="array" ref="P2277">SUMPRODUCT(([1]OUT_FinalEnergyCons!$B$4:$B$10000="var_ncap")*1,  (ISNUMBER(SEARCH("ITOT-SWHLFOBR",[1]OUT_FinalEnergyCons!$A$4:$A$10000)))*1,[1]OUT_FinalEnergyCons!N$4:N$10000)</f>
        <v>1.0430451689016899E-2</v>
      </c>
      <c r="Q2277" s="1" cm="1">
        <f t="array" ref="Q2277">SUMPRODUCT(([1]OUT_FinalEnergyCons!$B$4:$B$10000="var_ncap")*1,  (ISNUMBER(SEARCH("ITOT-SWHLFOBR",[1]OUT_FinalEnergyCons!$A$4:$A$10000)))*1,[1]OUT_FinalEnergyCons!O$4:O$10000)</f>
        <v>3.4765969623648002E-2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1.04512783700375E-4</v>
      </c>
      <c r="G2278" s="1" cm="1">
        <f t="array" ref="G2278">SUMPRODUCT(([1]OUT_FinalEnergyCons!$B$4:$B$10000="var_ncap")*1,  (ISNUMBER(SEARCH("ITOT-SWHHFOBR",[1]OUT_FinalEnergyCons!$A$4:$A$10000)))*1,[1]OUT_FinalEnergyCons!E$4:E$10000)</f>
        <v>8.7833337376277405E-6</v>
      </c>
      <c r="H2278" s="1" cm="1">
        <f t="array" ref="H2278">SUMPRODUCT(([1]OUT_FinalEnergyCons!$B$4:$B$10000="var_ncap")*1,  (ISNUMBER(SEARCH("ITOT-SWHHFOBR",[1]OUT_FinalEnergyCons!$A$4:$A$10000)))*1,[1]OUT_FinalEnergyCons!F$4:F$10000)</f>
        <v>7.4772555343263697E-6</v>
      </c>
      <c r="I2278" s="1" cm="1">
        <f t="array" ref="I2278">SUMPRODUCT(([1]OUT_FinalEnergyCons!$B$4:$B$10000="var_ncap")*1,  (ISNUMBER(SEARCH("ITOT-SWHHFOBR",[1]OUT_FinalEnergyCons!$A$4:$A$10000)))*1,[1]OUT_FinalEnergyCons!G$4:G$10000)</f>
        <v>5.2247954710371201E-6</v>
      </c>
      <c r="J2278" s="1" cm="1">
        <f t="array" ref="J2278">SUMPRODUCT(([1]OUT_FinalEnergyCons!$B$4:$B$10000="var_ncap")*1,  (ISNUMBER(SEARCH("ITOT-SWHHFOBR",[1]OUT_FinalEnergyCons!$A$4:$A$10000)))*1,[1]OUT_FinalEnergyCons!H$4:H$10000)</f>
        <v>8.6970706948778505E-6</v>
      </c>
      <c r="K2278" s="1" cm="1">
        <f t="array" ref="K2278">SUMPRODUCT(([1]OUT_FinalEnergyCons!$B$4:$B$10000="var_ncap")*1,  (ISNUMBER(SEARCH("ITOT-SWHHFOBR",[1]OUT_FinalEnergyCons!$A$4:$A$10000)))*1,[1]OUT_FinalEnergyCons!I$4:I$10000)</f>
        <v>4.9562379734903201E-5</v>
      </c>
      <c r="L2278" s="1" cm="1">
        <f t="array" ref="L2278">SUMPRODUCT(([1]OUT_FinalEnergyCons!$B$4:$B$10000="var_ncap")*1,  (ISNUMBER(SEARCH("ITOT-SWHHFOBR",[1]OUT_FinalEnergyCons!$A$4:$A$10000)))*1,[1]OUT_FinalEnergyCons!J$4:J$10000)</f>
        <v>8.0387051674828507E-6</v>
      </c>
      <c r="M2278" s="1" cm="1">
        <f t="array" ref="M2278">SUMPRODUCT(([1]OUT_FinalEnergyCons!$B$4:$B$10000="var_ncap")*1,  (ISNUMBER(SEARCH("ITOT-SWHHFOBR",[1]OUT_FinalEnergyCons!$A$4:$A$10000)))*1,[1]OUT_FinalEnergyCons!K$4:K$10000)</f>
        <v>3.2054973906937099E-6</v>
      </c>
      <c r="N2278" s="1" cm="1">
        <f t="array" ref="N2278">SUMPRODUCT(([1]OUT_FinalEnergyCons!$B$4:$B$10000="var_ncap")*1,  (ISNUMBER(SEARCH("ITOT-SWHHFOBR",[1]OUT_FinalEnergyCons!$A$4:$A$10000)))*1,[1]OUT_FinalEnergyCons!L$4:L$10000)</f>
        <v>5.1316684137532901E-6</v>
      </c>
      <c r="O2278" s="1" cm="1">
        <f t="array" ref="O2278">SUMPRODUCT(([1]OUT_FinalEnergyCons!$B$4:$B$10000="var_ncap")*1,  (ISNUMBER(SEARCH("ITOT-SWHHFOBR",[1]OUT_FinalEnergyCons!$A$4:$A$10000)))*1,[1]OUT_FinalEnergyCons!M$4:M$10000)</f>
        <v>4.6676511754198402E-6</v>
      </c>
      <c r="P2278" s="1" cm="1">
        <f t="array" ref="P2278">SUMPRODUCT(([1]OUT_FinalEnergyCons!$B$4:$B$10000="var_ncap")*1,  (ISNUMBER(SEARCH("ITOT-SWHHFOBR",[1]OUT_FinalEnergyCons!$A$4:$A$10000)))*1,[1]OUT_FinalEnergyCons!N$4:N$10000)</f>
        <v>3.1772073313658402E-6</v>
      </c>
      <c r="Q2278" s="1" cm="1">
        <f t="array" ref="Q2278">SUMPRODUCT(([1]OUT_FinalEnergyCons!$B$4:$B$10000="var_ncap")*1,  (ISNUMBER(SEARCH("ITOT-SWHHFOBR",[1]OUT_FinalEnergyCons!$A$4:$A$10000)))*1,[1]OUT_FinalEnergyCons!O$4:O$10000)</f>
        <v>1.4653938051838799E-6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3.1873583970574656E-4</v>
      </c>
      <c r="H2279" s="18">
        <f t="shared" si="2295"/>
        <v>1.2767322535213791E-5</v>
      </c>
      <c r="I2279" s="18">
        <f t="shared" si="2295"/>
        <v>9.8262986151957459E-6</v>
      </c>
      <c r="J2279" s="18">
        <f t="shared" si="2295"/>
        <v>0.33614837167364509</v>
      </c>
      <c r="K2279" s="18">
        <f t="shared" si="2295"/>
        <v>0.305810779931044</v>
      </c>
      <c r="L2279" s="18">
        <f t="shared" ref="L2279:O2279" si="2296">SUM(L2280:L2281)</f>
        <v>1.6941047160202568E-5</v>
      </c>
      <c r="M2279" s="18">
        <f t="shared" si="2296"/>
        <v>7.010055977060107E-5</v>
      </c>
      <c r="N2279" s="18">
        <f t="shared" si="2296"/>
        <v>5.0636339701178014E-2</v>
      </c>
      <c r="O2279" s="18">
        <f t="shared" si="2296"/>
        <v>1.9728560431509733E-2</v>
      </c>
      <c r="P2279" s="18">
        <f>SUM(P2280:P2281)</f>
        <v>4.0976670864899096E-5</v>
      </c>
      <c r="Q2279" s="18">
        <f>SUM(Q2280:Q2281)</f>
        <v>2.9826632891850891E-2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1.0106121026786599E-5</v>
      </c>
      <c r="H2280" s="1" cm="1">
        <f t="array" ref="H2280">SUMPRODUCT(([1]OUT_FinalEnergyCons!$B$4:$B$10000="var_ncap")*1,  (ISNUMBER(SEARCH("ITOT-SWHNGA*BR",[1]OUT_FinalEnergyCons!$A$4:$A$10000)))*1,[1]OUT_FinalEnergyCons!F$4:F$10000)</f>
        <v>9.6652075950698607E-6</v>
      </c>
      <c r="I2280" s="1" cm="1">
        <f t="array" ref="I2280">SUMPRODUCT(([1]OUT_FinalEnergyCons!$B$4:$B$10000="var_ncap")*1,  (ISNUMBER(SEARCH("ITOT-SWHNGA*BR",[1]OUT_FinalEnergyCons!$A$4:$A$10000)))*1,[1]OUT_FinalEnergyCons!G$4:G$10000)</f>
        <v>9.3837897824156393E-6</v>
      </c>
      <c r="J2280" s="1" cm="1">
        <f t="array" ref="J2280">SUMPRODUCT(([1]OUT_FinalEnergyCons!$B$4:$B$10000="var_ncap")*1,  (ISNUMBER(SEARCH("ITOT-SWHNGA*BR",[1]OUT_FinalEnergyCons!$A$4:$A$10000)))*1,[1]OUT_FinalEnergyCons!H$4:H$10000)</f>
        <v>0.33606610833511003</v>
      </c>
      <c r="K2280" s="1" cm="1">
        <f t="array" ref="K2280">SUMPRODUCT(([1]OUT_FinalEnergyCons!$B$4:$B$10000="var_ncap")*1,  (ISNUMBER(SEARCH("ITOT-SWHNGA*BR",[1]OUT_FinalEnergyCons!$A$4:$A$10000)))*1,[1]OUT_FinalEnergyCons!I$4:I$10000)</f>
        <v>0.17994659842143801</v>
      </c>
      <c r="L2280" s="1" cm="1">
        <f t="array" ref="L2280">SUMPRODUCT(([1]OUT_FinalEnergyCons!$B$4:$B$10000="var_ncap")*1,  (ISNUMBER(SEARCH("ITOT-SWHNGA*BR",[1]OUT_FinalEnergyCons!$A$4:$A$10000)))*1,[1]OUT_FinalEnergyCons!J$4:J$10000)</f>
        <v>8.6279715706034993E-6</v>
      </c>
      <c r="M2280" s="1" cm="1">
        <f t="array" ref="M2280">SUMPRODUCT(([1]OUT_FinalEnergyCons!$B$4:$B$10000="var_ncap")*1,  (ISNUMBER(SEARCH("ITOT-SWHNGA*BR",[1]OUT_FinalEnergyCons!$A$4:$A$10000)))*1,[1]OUT_FinalEnergyCons!K$4:K$10000)</f>
        <v>6.6677870248846495E-5</v>
      </c>
      <c r="N2280" s="1" cm="1">
        <f t="array" ref="N2280">SUMPRODUCT(([1]OUT_FinalEnergyCons!$B$4:$B$10000="var_ncap")*1,  (ISNUMBER(SEARCH("ITOT-SWHNGA*BR",[1]OUT_FinalEnergyCons!$A$4:$A$10000)))*1,[1]OUT_FinalEnergyCons!L$4:L$10000)</f>
        <v>5.0629817653288001E-2</v>
      </c>
      <c r="O2280" s="1" cm="1">
        <f t="array" ref="O2280">SUMPRODUCT(([1]OUT_FinalEnergyCons!$B$4:$B$10000="var_ncap")*1,  (ISNUMBER(SEARCH("ITOT-SWHNGA*BR",[1]OUT_FinalEnergyCons!$A$4:$A$10000)))*1,[1]OUT_FinalEnergyCons!M$4:M$10000)</f>
        <v>1.8759552459920701E-2</v>
      </c>
      <c r="P2280" s="1" cm="1">
        <f t="array" ref="P2280">SUMPRODUCT(([1]OUT_FinalEnergyCons!$B$4:$B$10000="var_ncap")*1,  (ISNUMBER(SEARCH("ITOT-SWHNGA*BR",[1]OUT_FinalEnergyCons!$A$4:$A$10000)))*1,[1]OUT_FinalEnergyCons!N$4:N$10000)</f>
        <v>2.6404167637675199E-5</v>
      </c>
      <c r="Q2280" s="1" cm="1">
        <f t="array" ref="Q2280">SUMPRODUCT(([1]OUT_FinalEnergyCons!$B$4:$B$10000="var_ncap")*1,  (ISNUMBER(SEARCH("ITOT-SWHNGA*BR",[1]OUT_FinalEnergyCons!$A$4:$A$10000)))*1,[1]OUT_FinalEnergyCons!O$4:O$10000)</f>
        <v>2.95489250039584E-2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3.0862971867895997E-4</v>
      </c>
      <c r="H2281" s="1" cm="1">
        <f t="array" ref="H2281">SUMPRODUCT(([1]OUT_FinalEnergyCons!$B$4:$B$10000="var_ncap")*1,  (ISNUMBER(SEARCH("ITOT-SWHNGAHP",[1]OUT_FinalEnergyCons!$A$4:$A$10000)))*1,[1]OUT_FinalEnergyCons!F$4:F$10000)</f>
        <v>3.1021149401439299E-6</v>
      </c>
      <c r="I2281" s="1" cm="1">
        <f t="array" ref="I2281">SUMPRODUCT(([1]OUT_FinalEnergyCons!$B$4:$B$10000="var_ncap")*1,  (ISNUMBER(SEARCH("ITOT-SWHNGAHP",[1]OUT_FinalEnergyCons!$A$4:$A$10000)))*1,[1]OUT_FinalEnergyCons!G$4:G$10000)</f>
        <v>4.4250883278010698E-7</v>
      </c>
      <c r="J2281" s="1" cm="1">
        <f t="array" ref="J2281">SUMPRODUCT(([1]OUT_FinalEnergyCons!$B$4:$B$10000="var_ncap")*1,  (ISNUMBER(SEARCH("ITOT-SWHNGAHP",[1]OUT_FinalEnergyCons!$A$4:$A$10000)))*1,[1]OUT_FinalEnergyCons!H$4:H$10000)</f>
        <v>8.2263338535050695E-5</v>
      </c>
      <c r="K2281" s="1" cm="1">
        <f t="array" ref="K2281">SUMPRODUCT(([1]OUT_FinalEnergyCons!$B$4:$B$10000="var_ncap")*1,  (ISNUMBER(SEARCH("ITOT-SWHNGAHP",[1]OUT_FinalEnergyCons!$A$4:$A$10000)))*1,[1]OUT_FinalEnergyCons!I$4:I$10000)</f>
        <v>0.12586418150960599</v>
      </c>
      <c r="L2281" s="1" cm="1">
        <f t="array" ref="L2281">SUMPRODUCT(([1]OUT_FinalEnergyCons!$B$4:$B$10000="var_ncap")*1,  (ISNUMBER(SEARCH("ITOT-SWHNGAHP",[1]OUT_FinalEnergyCons!$A$4:$A$10000)))*1,[1]OUT_FinalEnergyCons!J$4:J$10000)</f>
        <v>8.3130755895990703E-6</v>
      </c>
      <c r="M2281" s="1" cm="1">
        <f t="array" ref="M2281">SUMPRODUCT(([1]OUT_FinalEnergyCons!$B$4:$B$10000="var_ncap")*1,  (ISNUMBER(SEARCH("ITOT-SWHNGAHP",[1]OUT_FinalEnergyCons!$A$4:$A$10000)))*1,[1]OUT_FinalEnergyCons!K$4:K$10000)</f>
        <v>3.42268952175458E-6</v>
      </c>
      <c r="N2281" s="1" cm="1">
        <f t="array" ref="N2281">SUMPRODUCT(([1]OUT_FinalEnergyCons!$B$4:$B$10000="var_ncap")*1,  (ISNUMBER(SEARCH("ITOT-SWHNGAHP",[1]OUT_FinalEnergyCons!$A$4:$A$10000)))*1,[1]OUT_FinalEnergyCons!L$4:L$10000)</f>
        <v>6.5220478900121196E-6</v>
      </c>
      <c r="O2281" s="1" cm="1">
        <f t="array" ref="O2281">SUMPRODUCT(([1]OUT_FinalEnergyCons!$B$4:$B$10000="var_ncap")*1,  (ISNUMBER(SEARCH("ITOT-SWHNGAHP",[1]OUT_FinalEnergyCons!$A$4:$A$10000)))*1,[1]OUT_FinalEnergyCons!M$4:M$10000)</f>
        <v>9.6900797158903202E-4</v>
      </c>
      <c r="P2281" s="1" cm="1">
        <f t="array" ref="P2281">SUMPRODUCT(([1]OUT_FinalEnergyCons!$B$4:$B$10000="var_ncap")*1,  (ISNUMBER(SEARCH("ITOT-SWHNGAHP",[1]OUT_FinalEnergyCons!$A$4:$A$10000)))*1,[1]OUT_FinalEnergyCons!N$4:N$10000)</f>
        <v>1.4572503227223899E-5</v>
      </c>
      <c r="Q2281" s="1" cm="1">
        <f t="array" ref="Q2281">SUMPRODUCT(([1]OUT_FinalEnergyCons!$B$4:$B$10000="var_ncap")*1,  (ISNUMBER(SEARCH("ITOT-SWHNGAHP",[1]OUT_FinalEnergyCons!$A$4:$A$10000)))*1,[1]OUT_FinalEnergyCons!O$4:O$10000)</f>
        <v>2.7770788789249101E-4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8.4747828172936808E-3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0.111122196112107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0.139046017837573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9.7010801073990502E-2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0.25178835154094897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9.1348355037503007E-2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4.7133554553289603E-2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0.23957096013333001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0.20289655779585899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8.1461645686869893E-2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0.176085236204437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4.1415989146830003E-6</v>
      </c>
      <c r="H2283" s="1">
        <f t="shared" si="2297"/>
        <v>3.71182841333417E-6</v>
      </c>
      <c r="I2283" s="1">
        <f t="shared" si="2297"/>
        <v>3.1688472985379501E-6</v>
      </c>
      <c r="J2283" s="1">
        <f t="shared" si="2297"/>
        <v>5.8640659936304103E-6</v>
      </c>
      <c r="K2283" s="1">
        <f t="shared" si="2297"/>
        <v>3.6756879855270203E-5</v>
      </c>
      <c r="L2283" s="1">
        <f t="shared" si="2297"/>
        <v>5.5017818682887699E-6</v>
      </c>
      <c r="M2283" s="1">
        <f t="shared" si="2297"/>
        <v>8.15029394042022E-6</v>
      </c>
      <c r="N2283" s="1">
        <f t="shared" si="2297"/>
        <v>9.4492537873145199E-6</v>
      </c>
      <c r="O2283" s="1">
        <f t="shared" si="2297"/>
        <v>8.9117071027790495E-6</v>
      </c>
      <c r="P2283" s="1">
        <f>P2284</f>
        <v>9.1925150725495797E-6</v>
      </c>
      <c r="Q2283" s="1">
        <f>Q2284</f>
        <v>3.0941364353246202E-6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4.1415989146830003E-6</v>
      </c>
      <c r="H2284" s="1" cm="1">
        <f t="array" ref="H2284">SUMPRODUCT(([1]OUT_FinalEnergyCons!$B$4:$B$10000="var_ncap")*1,  (ISNUMBER(SEARCH("ITOT-SWHCOA*BR",[1]OUT_FinalEnergyCons!$A$4:$A$10000)))*1,[1]OUT_FinalEnergyCons!F$4:F$10000)</f>
        <v>3.71182841333417E-6</v>
      </c>
      <c r="I2284" s="1" cm="1">
        <f t="array" ref="I2284">SUMPRODUCT(([1]OUT_FinalEnergyCons!$B$4:$B$10000="var_ncap")*1,  (ISNUMBER(SEARCH("ITOT-SWHCOA*BR",[1]OUT_FinalEnergyCons!$A$4:$A$10000)))*1,[1]OUT_FinalEnergyCons!G$4:G$10000)</f>
        <v>3.1688472985379501E-6</v>
      </c>
      <c r="J2284" s="1" cm="1">
        <f t="array" ref="J2284">SUMPRODUCT(([1]OUT_FinalEnergyCons!$B$4:$B$10000="var_ncap")*1,  (ISNUMBER(SEARCH("ITOT-SWHCOA*BR",[1]OUT_FinalEnergyCons!$A$4:$A$10000)))*1,[1]OUT_FinalEnergyCons!H$4:H$10000)</f>
        <v>5.8640659936304103E-6</v>
      </c>
      <c r="K2284" s="1" cm="1">
        <f t="array" ref="K2284">SUMPRODUCT(([1]OUT_FinalEnergyCons!$B$4:$B$10000="var_ncap")*1,  (ISNUMBER(SEARCH("ITOT-SWHCOA*BR",[1]OUT_FinalEnergyCons!$A$4:$A$10000)))*1,[1]OUT_FinalEnergyCons!I$4:I$10000)</f>
        <v>3.6756879855270203E-5</v>
      </c>
      <c r="L2284" s="1" cm="1">
        <f t="array" ref="L2284">SUMPRODUCT(([1]OUT_FinalEnergyCons!$B$4:$B$10000="var_ncap")*1,  (ISNUMBER(SEARCH("ITOT-SWHCOA*BR",[1]OUT_FinalEnergyCons!$A$4:$A$10000)))*1,[1]OUT_FinalEnergyCons!J$4:J$10000)</f>
        <v>5.5017818682887699E-6</v>
      </c>
      <c r="M2284" s="1" cm="1">
        <f t="array" ref="M2284">SUMPRODUCT(([1]OUT_FinalEnergyCons!$B$4:$B$10000="var_ncap")*1,  (ISNUMBER(SEARCH("ITOT-SWHCOA*BR",[1]OUT_FinalEnergyCons!$A$4:$A$10000)))*1,[1]OUT_FinalEnergyCons!K$4:K$10000)</f>
        <v>8.15029394042022E-6</v>
      </c>
      <c r="N2284" s="1" cm="1">
        <f t="array" ref="N2284">SUMPRODUCT(([1]OUT_FinalEnergyCons!$B$4:$B$10000="var_ncap")*1,  (ISNUMBER(SEARCH("ITOT-SWHCOA*BR",[1]OUT_FinalEnergyCons!$A$4:$A$10000)))*1,[1]OUT_FinalEnergyCons!L$4:L$10000)</f>
        <v>9.4492537873145199E-6</v>
      </c>
      <c r="O2284" s="1" cm="1">
        <f t="array" ref="O2284">SUMPRODUCT(([1]OUT_FinalEnergyCons!$B$4:$B$10000="var_ncap")*1,  (ISNUMBER(SEARCH("ITOT-SWHCOA*BR",[1]OUT_FinalEnergyCons!$A$4:$A$10000)))*1,[1]OUT_FinalEnergyCons!M$4:M$10000)</f>
        <v>8.9117071027790495E-6</v>
      </c>
      <c r="P2284" s="1" cm="1">
        <f t="array" ref="P2284">SUMPRODUCT(([1]OUT_FinalEnergyCons!$B$4:$B$10000="var_ncap")*1,  (ISNUMBER(SEARCH("ITOT-SWHCOA*BR",[1]OUT_FinalEnergyCons!$A$4:$A$10000)))*1,[1]OUT_FinalEnergyCons!N$4:N$10000)</f>
        <v>9.1925150725495797E-6</v>
      </c>
      <c r="Q2284" s="1" cm="1">
        <f t="array" ref="Q2284">SUMPRODUCT(([1]OUT_FinalEnergyCons!$B$4:$B$10000="var_ncap")*1,  (ISNUMBER(SEARCH("ITOT-SWHCOA*BR",[1]OUT_FinalEnergyCons!$A$4:$A$10000)))*1,[1]OUT_FinalEnergyCons!O$4:O$10000)</f>
        <v>3.0941364353246202E-6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5.2374458926259998E-2</v>
      </c>
      <c r="H2285" s="1">
        <f t="shared" si="2298"/>
        <v>1.22281699292766E-5</v>
      </c>
      <c r="I2285" s="1">
        <f t="shared" si="2298"/>
        <v>3.1471848070916297E-2</v>
      </c>
      <c r="J2285" s="1">
        <f t="shared" si="2298"/>
        <v>0.29186571757904201</v>
      </c>
      <c r="K2285" s="1">
        <f t="shared" si="2298"/>
        <v>2.7517887131208198E-2</v>
      </c>
      <c r="L2285" s="1">
        <f t="shared" si="2298"/>
        <v>4.5785841499873199E-2</v>
      </c>
      <c r="M2285" s="1">
        <f t="shared" si="2298"/>
        <v>0.29781114126191899</v>
      </c>
      <c r="N2285" s="1">
        <f t="shared" si="2298"/>
        <v>1.7545901145032902E-2</v>
      </c>
      <c r="O2285" s="1">
        <f t="shared" si="2298"/>
        <v>9.3090513450610798E-2</v>
      </c>
      <c r="P2285" s="1">
        <f>P2286</f>
        <v>0.197912507362763</v>
      </c>
      <c r="Q2285" s="1">
        <f>Q2286</f>
        <v>6.5949431930521205E-2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5.2374458926259998E-2</v>
      </c>
      <c r="H2286" s="1" cm="1">
        <f t="array" ref="H2286">SUMPRODUCT(([1]OUT_FinalEnergyCons!$B$4:$B$10000="var_ncap")*1,  (ISNUMBER(SEARCH("ITOT-SWHWOD*BR",[1]OUT_FinalEnergyCons!$A$4:$A$10000)))*1,[1]OUT_FinalEnergyCons!F$4:F$10000)</f>
        <v>1.22281699292766E-5</v>
      </c>
      <c r="I2286" s="1" cm="1">
        <f t="array" ref="I2286">SUMPRODUCT(([1]OUT_FinalEnergyCons!$B$4:$B$10000="var_ncap")*1,  (ISNUMBER(SEARCH("ITOT-SWHWOD*BR",[1]OUT_FinalEnergyCons!$A$4:$A$10000)))*1,[1]OUT_FinalEnergyCons!G$4:G$10000)</f>
        <v>3.1471848070916297E-2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0.29186571757904201</v>
      </c>
      <c r="K2286" s="1" cm="1">
        <f t="array" ref="K2286">SUMPRODUCT(([1]OUT_FinalEnergyCons!$B$4:$B$10000="var_ncap")*1,  (ISNUMBER(SEARCH("ITOT-SWHWOD*BR",[1]OUT_FinalEnergyCons!$A$4:$A$10000)))*1,[1]OUT_FinalEnergyCons!I$4:I$10000)</f>
        <v>2.7517887131208198E-2</v>
      </c>
      <c r="L2286" s="1" cm="1">
        <f t="array" ref="L2286">SUMPRODUCT(([1]OUT_FinalEnergyCons!$B$4:$B$10000="var_ncap")*1,  (ISNUMBER(SEARCH("ITOT-SWHWOD*BR",[1]OUT_FinalEnergyCons!$A$4:$A$10000)))*1,[1]OUT_FinalEnergyCons!J$4:J$10000)</f>
        <v>4.5785841499873199E-2</v>
      </c>
      <c r="M2286" s="1" cm="1">
        <f t="array" ref="M2286">SUMPRODUCT(([1]OUT_FinalEnergyCons!$B$4:$B$10000="var_ncap")*1,  (ISNUMBER(SEARCH("ITOT-SWHWOD*BR",[1]OUT_FinalEnergyCons!$A$4:$A$10000)))*1,[1]OUT_FinalEnergyCons!K$4:K$10000)</f>
        <v>0.29781114126191899</v>
      </c>
      <c r="N2286" s="1" cm="1">
        <f t="array" ref="N2286">SUMPRODUCT(([1]OUT_FinalEnergyCons!$B$4:$B$10000="var_ncap")*1,  (ISNUMBER(SEARCH("ITOT-SWHWOD*BR",[1]OUT_FinalEnergyCons!$A$4:$A$10000)))*1,[1]OUT_FinalEnergyCons!L$4:L$10000)</f>
        <v>1.7545901145032902E-2</v>
      </c>
      <c r="O2286" s="1" cm="1">
        <f t="array" ref="O2286">SUMPRODUCT(([1]OUT_FinalEnergyCons!$B$4:$B$10000="var_ncap")*1,  (ISNUMBER(SEARCH("ITOT-SWHWOD*BR",[1]OUT_FinalEnergyCons!$A$4:$A$10000)))*1,[1]OUT_FinalEnergyCons!M$4:M$10000)</f>
        <v>9.3090513450610798E-2</v>
      </c>
      <c r="P2286" s="1" cm="1">
        <f t="array" ref="P2286">SUMPRODUCT(([1]OUT_FinalEnergyCons!$B$4:$B$10000="var_ncap")*1,  (ISNUMBER(SEARCH("ITOT-SWHWOD*BR",[1]OUT_FinalEnergyCons!$A$4:$A$10000)))*1,[1]OUT_FinalEnergyCons!N$4:N$10000)</f>
        <v>0.197912507362763</v>
      </c>
      <c r="Q2286" s="1" cm="1">
        <f t="array" ref="Q2286">SUMPRODUCT(([1]OUT_FinalEnergyCons!$B$4:$B$10000="var_ncap")*1,  (ISNUMBER(SEARCH("ITOT-SWHWOD*BR",[1]OUT_FinalEnergyCons!$A$4:$A$10000)))*1,[1]OUT_FinalEnergyCons!O$4:O$10000)</f>
        <v>6.5949431930521205E-2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8.1237482491336704E-3</v>
      </c>
      <c r="H2287" s="1">
        <f t="shared" si="2299"/>
        <v>1.12819884101819E-5</v>
      </c>
      <c r="I2287" s="1">
        <f t="shared" si="2299"/>
        <v>3.32105879516716E-3</v>
      </c>
      <c r="J2287" s="1">
        <f t="shared" si="2299"/>
        <v>2.5882214495218499E-2</v>
      </c>
      <c r="K2287" s="1">
        <f t="shared" si="2299"/>
        <v>1.2629485171640101E-2</v>
      </c>
      <c r="L2287" s="1">
        <f t="shared" si="2299"/>
        <v>2.2105693788192801E-4</v>
      </c>
      <c r="M2287" s="1">
        <f t="shared" si="2299"/>
        <v>2.5543406061583399E-2</v>
      </c>
      <c r="N2287" s="1">
        <f t="shared" si="2299"/>
        <v>1.5588931565103501E-2</v>
      </c>
      <c r="O2287" s="1">
        <f t="shared" si="2299"/>
        <v>1.39142402879305E-3</v>
      </c>
      <c r="P2287" s="1">
        <f>P2288</f>
        <v>2.5623531793143799E-2</v>
      </c>
      <c r="Q2287" s="1">
        <f>Q2288</f>
        <v>8.1146960154285207E-3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8.1237482491336704E-3</v>
      </c>
      <c r="H2288" s="1" cm="1">
        <f t="array" ref="H2288">SUMPRODUCT(([1]OUT_FinalEnergyCons!$B$4:$B$10000="var_ncap")*1,  (ISNUMBER(SEARCH("ITOT-SWHPLT*BR",[1]OUT_FinalEnergyCons!$A$4:$A$10000)))*1,[1]OUT_FinalEnergyCons!F$4:F$10000)</f>
        <v>1.12819884101819E-5</v>
      </c>
      <c r="I2288" s="1" cm="1">
        <f t="array" ref="I2288">SUMPRODUCT(([1]OUT_FinalEnergyCons!$B$4:$B$10000="var_ncap")*1,  (ISNUMBER(SEARCH("ITOT-SWHPLT*BR",[1]OUT_FinalEnergyCons!$A$4:$A$10000)))*1,[1]OUT_FinalEnergyCons!G$4:G$10000)</f>
        <v>3.32105879516716E-3</v>
      </c>
      <c r="J2288" s="1" cm="1">
        <f t="array" ref="J2288">SUMPRODUCT(([1]OUT_FinalEnergyCons!$B$4:$B$10000="var_ncap")*1,  (ISNUMBER(SEARCH("ITOT-SWHPLT*BR",[1]OUT_FinalEnergyCons!$A$4:$A$10000)))*1,[1]OUT_FinalEnergyCons!H$4:H$10000)</f>
        <v>2.5882214495218499E-2</v>
      </c>
      <c r="K2288" s="1" cm="1">
        <f t="array" ref="K2288">SUMPRODUCT(([1]OUT_FinalEnergyCons!$B$4:$B$10000="var_ncap")*1,  (ISNUMBER(SEARCH("ITOT-SWHPLT*BR",[1]OUT_FinalEnergyCons!$A$4:$A$10000)))*1,[1]OUT_FinalEnergyCons!I$4:I$10000)</f>
        <v>1.2629485171640101E-2</v>
      </c>
      <c r="L2288" s="1" cm="1">
        <f t="array" ref="L2288">SUMPRODUCT(([1]OUT_FinalEnergyCons!$B$4:$B$10000="var_ncap")*1,  (ISNUMBER(SEARCH("ITOT-SWHPLT*BR",[1]OUT_FinalEnergyCons!$A$4:$A$10000)))*1,[1]OUT_FinalEnergyCons!J$4:J$10000)</f>
        <v>2.2105693788192801E-4</v>
      </c>
      <c r="M2288" s="1" cm="1">
        <f t="array" ref="M2288">SUMPRODUCT(([1]OUT_FinalEnergyCons!$B$4:$B$10000="var_ncap")*1,  (ISNUMBER(SEARCH("ITOT-SWHPLT*BR",[1]OUT_FinalEnergyCons!$A$4:$A$10000)))*1,[1]OUT_FinalEnergyCons!K$4:K$10000)</f>
        <v>2.5543406061583399E-2</v>
      </c>
      <c r="N2288" s="1" cm="1">
        <f t="array" ref="N2288">SUMPRODUCT(([1]OUT_FinalEnergyCons!$B$4:$B$10000="var_ncap")*1,  (ISNUMBER(SEARCH("ITOT-SWHPLT*BR",[1]OUT_FinalEnergyCons!$A$4:$A$10000)))*1,[1]OUT_FinalEnergyCons!L$4:L$10000)</f>
        <v>1.5588931565103501E-2</v>
      </c>
      <c r="O2288" s="1" cm="1">
        <f t="array" ref="O2288">SUMPRODUCT(([1]OUT_FinalEnergyCons!$B$4:$B$10000="var_ncap")*1,  (ISNUMBER(SEARCH("ITOT-SWHPLT*BR",[1]OUT_FinalEnergyCons!$A$4:$A$10000)))*1,[1]OUT_FinalEnergyCons!M$4:M$10000)</f>
        <v>1.39142402879305E-3</v>
      </c>
      <c r="P2288" s="1" cm="1">
        <f t="array" ref="P2288">SUMPRODUCT(([1]OUT_FinalEnergyCons!$B$4:$B$10000="var_ncap")*1,  (ISNUMBER(SEARCH("ITOT-SWHPLT*BR",[1]OUT_FinalEnergyCons!$A$4:$A$10000)))*1,[1]OUT_FinalEnergyCons!N$4:N$10000)</f>
        <v>2.5623531793143799E-2</v>
      </c>
      <c r="Q2288" s="1" cm="1">
        <f t="array" ref="Q2288">SUMPRODUCT(([1]OUT_FinalEnergyCons!$B$4:$B$10000="var_ncap")*1,  (ISNUMBER(SEARCH("ITOT-SWHPLT*BR",[1]OUT_FinalEnergyCons!$A$4:$A$10000)))*1,[1]OUT_FinalEnergyCons!O$4:O$10000)</f>
        <v>8.1146960154285207E-3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3.8921901314069702E-6</v>
      </c>
      <c r="H2289" s="1">
        <f t="shared" si="2300"/>
        <v>4.0241683961677503E-6</v>
      </c>
      <c r="I2289" s="1">
        <f t="shared" si="2300"/>
        <v>6.6567546291746997E-6</v>
      </c>
      <c r="J2289" s="1">
        <f t="shared" si="2300"/>
        <v>0.12741196624289799</v>
      </c>
      <c r="K2289" s="1">
        <f t="shared" si="2300"/>
        <v>3.84655367611791E-2</v>
      </c>
      <c r="L2289" s="1">
        <f t="shared" si="2300"/>
        <v>5.6678988835821597E-6</v>
      </c>
      <c r="M2289" s="1">
        <f t="shared" si="2300"/>
        <v>1.38010168011162E-5</v>
      </c>
      <c r="N2289" s="1">
        <f t="shared" si="2300"/>
        <v>2.8731318892252099E-5</v>
      </c>
      <c r="O2289" s="1">
        <f t="shared" si="2300"/>
        <v>9.4449370390952507E-6</v>
      </c>
      <c r="P2289" s="1">
        <f>P2290</f>
        <v>1.8945405543058102E-5</v>
      </c>
      <c r="Q2289" s="1">
        <f>Q2290</f>
        <v>2.6746462187703899E-6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3.8921901314069702E-6</v>
      </c>
      <c r="H2290" s="1" cm="1">
        <f t="array" ref="H2290">SUMPRODUCT(([1]OUT_FinalEnergyCons!$B$4:$B$10000="var_ncap")*1,  (ISNUMBER(SEARCH("ITOT-SWHWST*BR",[1]OUT_FinalEnergyCons!$A$4:$A$10000)))*1,[1]OUT_FinalEnergyCons!F$4:F$10000)</f>
        <v>4.0241683961677503E-6</v>
      </c>
      <c r="I2290" s="1" cm="1">
        <f t="array" ref="I2290">SUMPRODUCT(([1]OUT_FinalEnergyCons!$B$4:$B$10000="var_ncap")*1,  (ISNUMBER(SEARCH("ITOT-SWHWST*BR",[1]OUT_FinalEnergyCons!$A$4:$A$10000)))*1,[1]OUT_FinalEnergyCons!G$4:G$10000)</f>
        <v>6.6567546291746997E-6</v>
      </c>
      <c r="J2290" s="1" cm="1">
        <f t="array" ref="J2290">SUMPRODUCT(([1]OUT_FinalEnergyCons!$B$4:$B$10000="var_ncap")*1,  (ISNUMBER(SEARCH("ITOT-SWHWST*BR",[1]OUT_FinalEnergyCons!$A$4:$A$10000)))*1,[1]OUT_FinalEnergyCons!H$4:H$10000)</f>
        <v>0.12741196624289799</v>
      </c>
      <c r="K2290" s="1" cm="1">
        <f t="array" ref="K2290">SUMPRODUCT(([1]OUT_FinalEnergyCons!$B$4:$B$10000="var_ncap")*1,  (ISNUMBER(SEARCH("ITOT-SWHWST*BR",[1]OUT_FinalEnergyCons!$A$4:$A$10000)))*1,[1]OUT_FinalEnergyCons!I$4:I$10000)</f>
        <v>3.84655367611791E-2</v>
      </c>
      <c r="L2290" s="1" cm="1">
        <f t="array" ref="L2290">SUMPRODUCT(([1]OUT_FinalEnergyCons!$B$4:$B$10000="var_ncap")*1,  (ISNUMBER(SEARCH("ITOT-SWHWST*BR",[1]OUT_FinalEnergyCons!$A$4:$A$10000)))*1,[1]OUT_FinalEnergyCons!J$4:J$10000)</f>
        <v>5.6678988835821597E-6</v>
      </c>
      <c r="M2290" s="1" cm="1">
        <f t="array" ref="M2290">SUMPRODUCT(([1]OUT_FinalEnergyCons!$B$4:$B$10000="var_ncap")*1,  (ISNUMBER(SEARCH("ITOT-SWHWST*BR",[1]OUT_FinalEnergyCons!$A$4:$A$10000)))*1,[1]OUT_FinalEnergyCons!K$4:K$10000)</f>
        <v>1.38010168011162E-5</v>
      </c>
      <c r="N2290" s="1" cm="1">
        <f t="array" ref="N2290">SUMPRODUCT(([1]OUT_FinalEnergyCons!$B$4:$B$10000="var_ncap")*1,  (ISNUMBER(SEARCH("ITOT-SWHWST*BR",[1]OUT_FinalEnergyCons!$A$4:$A$10000)))*1,[1]OUT_FinalEnergyCons!L$4:L$10000)</f>
        <v>2.8731318892252099E-5</v>
      </c>
      <c r="O2290" s="1" cm="1">
        <f t="array" ref="O2290">SUMPRODUCT(([1]OUT_FinalEnergyCons!$B$4:$B$10000="var_ncap")*1,  (ISNUMBER(SEARCH("ITOT-SWHWST*BR",[1]OUT_FinalEnergyCons!$A$4:$A$10000)))*1,[1]OUT_FinalEnergyCons!M$4:M$10000)</f>
        <v>9.4449370390952507E-6</v>
      </c>
      <c r="P2290" s="1" cm="1">
        <f t="array" ref="P2290">SUMPRODUCT(([1]OUT_FinalEnergyCons!$B$4:$B$10000="var_ncap")*1,  (ISNUMBER(SEARCH("ITOT-SWHWST*BR",[1]OUT_FinalEnergyCons!$A$4:$A$10000)))*1,[1]OUT_FinalEnergyCons!N$4:N$10000)</f>
        <v>1.8945405543058102E-5</v>
      </c>
      <c r="Q2290" s="1" cm="1">
        <f t="array" ref="Q2290">SUMPRODUCT(([1]OUT_FinalEnergyCons!$B$4:$B$10000="var_ncap")*1,  (ISNUMBER(SEARCH("ITOT-SWHWST*BR",[1]OUT_FinalEnergyCons!$A$4:$A$10000)))*1,[1]OUT_FinalEnergyCons!O$4:O$10000)</f>
        <v>2.6746462187703899E-6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2.6229208470124501E-3</v>
      </c>
      <c r="H2291" s="1">
        <f t="shared" si="2301"/>
        <v>3.2212712382127201E-8</v>
      </c>
      <c r="I2291" s="1">
        <f t="shared" si="2301"/>
        <v>1.3423042454082999E-7</v>
      </c>
      <c r="J2291" s="1">
        <f t="shared" si="2301"/>
        <v>8.5533277453543298E-3</v>
      </c>
      <c r="K2291" s="1">
        <f t="shared" si="2301"/>
        <v>3.8907848413301102E-3</v>
      </c>
      <c r="L2291" s="1">
        <f t="shared" si="2301"/>
        <v>9.8706496871659805E-8</v>
      </c>
      <c r="M2291" s="1">
        <f t="shared" si="2301"/>
        <v>8.5532636386223809E-3</v>
      </c>
      <c r="N2291" s="1">
        <f t="shared" si="2301"/>
        <v>3.2928550283510701E-3</v>
      </c>
      <c r="O2291" s="1">
        <f t="shared" si="2301"/>
        <v>5.9860417629802E-4</v>
      </c>
      <c r="P2291" s="1">
        <f>P2292</f>
        <v>8.0819706173550897E-3</v>
      </c>
      <c r="Q2291" s="1">
        <f>Q2292</f>
        <v>3.7754725976853398E-3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2.6229208470124501E-3</v>
      </c>
      <c r="H2292" s="1" cm="1">
        <f t="array" ref="H2292">SUMPRODUCT(([1]OUT_FinalEnergyCons!$B$4:$B$10000="var_ncap")*1, (ISNUMBER(SEARCH("ITOT-SWHSOLBR",[1]OUT_FinalEnergyCons!$A$4:$A$10000)))*1,[1]OUT_FinalEnergyCons!F$4:F$10000)</f>
        <v>3.2212712382127201E-8</v>
      </c>
      <c r="I2292" s="1" cm="1">
        <f t="array" ref="I2292">SUMPRODUCT(([1]OUT_FinalEnergyCons!$B$4:$B$10000="var_ncap")*1, (ISNUMBER(SEARCH("ITOT-SWHSOLBR",[1]OUT_FinalEnergyCons!$A$4:$A$10000)))*1,[1]OUT_FinalEnergyCons!G$4:G$10000)</f>
        <v>1.3423042454082999E-7</v>
      </c>
      <c r="J2292" s="1" cm="1">
        <f t="array" ref="J2292">SUMPRODUCT(([1]OUT_FinalEnergyCons!$B$4:$B$10000="var_ncap")*1, (ISNUMBER(SEARCH("ITOT-SWHSOLBR",[1]OUT_FinalEnergyCons!$A$4:$A$10000)))*1,[1]OUT_FinalEnergyCons!H$4:H$10000)</f>
        <v>8.5533277453543298E-3</v>
      </c>
      <c r="K2292" s="1" cm="1">
        <f t="array" ref="K2292">SUMPRODUCT(([1]OUT_FinalEnergyCons!$B$4:$B$10000="var_ncap")*1, (ISNUMBER(SEARCH("ITOT-SWHSOLBR",[1]OUT_FinalEnergyCons!$A$4:$A$10000)))*1,[1]OUT_FinalEnergyCons!I$4:I$10000)</f>
        <v>3.8907848413301102E-3</v>
      </c>
      <c r="L2292" s="1" cm="1">
        <f t="array" ref="L2292">SUMPRODUCT(([1]OUT_FinalEnergyCons!$B$4:$B$10000="var_ncap")*1, (ISNUMBER(SEARCH("ITOT-SWHSOLBR",[1]OUT_FinalEnergyCons!$A$4:$A$10000)))*1,[1]OUT_FinalEnergyCons!J$4:J$10000)</f>
        <v>9.8706496871659805E-8</v>
      </c>
      <c r="M2292" s="1" cm="1">
        <f t="array" ref="M2292">SUMPRODUCT(([1]OUT_FinalEnergyCons!$B$4:$B$10000="var_ncap")*1, (ISNUMBER(SEARCH("ITOT-SWHSOLBR",[1]OUT_FinalEnergyCons!$A$4:$A$10000)))*1,[1]OUT_FinalEnergyCons!K$4:K$10000)</f>
        <v>8.5532636386223809E-3</v>
      </c>
      <c r="N2292" s="1" cm="1">
        <f t="array" ref="N2292">SUMPRODUCT(([1]OUT_FinalEnergyCons!$B$4:$B$10000="var_ncap")*1, (ISNUMBER(SEARCH("ITOT-SWHSOLBR",[1]OUT_FinalEnergyCons!$A$4:$A$10000)))*1,[1]OUT_FinalEnergyCons!L$4:L$10000)</f>
        <v>3.2928550283510701E-3</v>
      </c>
      <c r="O2292" s="1" cm="1">
        <f t="array" ref="O2292">SUMPRODUCT(([1]OUT_FinalEnergyCons!$B$4:$B$10000="var_ncap")*1, (ISNUMBER(SEARCH("ITOT-SWHSOLBR",[1]OUT_FinalEnergyCons!$A$4:$A$10000)))*1,[1]OUT_FinalEnergyCons!M$4:M$10000)</f>
        <v>5.9860417629802E-4</v>
      </c>
      <c r="P2292" s="1" cm="1">
        <f t="array" ref="P2292">SUMPRODUCT(([1]OUT_FinalEnergyCons!$B$4:$B$10000="var_ncap")*1, (ISNUMBER(SEARCH("ITOT-SWHSOLBR",[1]OUT_FinalEnergyCons!$A$4:$A$10000)))*1,[1]OUT_FinalEnergyCons!N$4:N$10000)</f>
        <v>8.0819706173550897E-3</v>
      </c>
      <c r="Q2292" s="1" cm="1">
        <f t="array" ref="Q2292">SUMPRODUCT(([1]OUT_FinalEnergyCons!$B$4:$B$10000="var_ncap")*1, (ISNUMBER(SEARCH("ITOT-SWHSOLBR",[1]OUT_FinalEnergyCons!$A$4:$A$10000)))*1,[1]OUT_FinalEnergyCons!O$4:O$10000)</f>
        <v>3.7754725976853398E-3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1.69728296334653E-3</v>
      </c>
      <c r="J2293" s="1">
        <f t="shared" si="2302"/>
        <v>0.70308563310896999</v>
      </c>
      <c r="K2293" s="1">
        <f t="shared" si="2302"/>
        <v>9.4066481308925201E-6</v>
      </c>
      <c r="L2293" s="1">
        <f t="shared" si="2302"/>
        <v>1.2383062888364101E-5</v>
      </c>
      <c r="M2293" s="1">
        <f t="shared" si="2302"/>
        <v>0.92516967247636395</v>
      </c>
      <c r="N2293" s="1">
        <f t="shared" si="2302"/>
        <v>9.2438786769871606E-2</v>
      </c>
      <c r="O2293" s="1">
        <f t="shared" si="2302"/>
        <v>2.72810389419492E-2</v>
      </c>
      <c r="P2293" s="1">
        <f>P2294</f>
        <v>0.80248948375820195</v>
      </c>
      <c r="Q2293" s="1">
        <f>Q2294</f>
        <v>0.23139676754437899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1.69728296334653E-3</v>
      </c>
      <c r="J2294" s="1" cm="1">
        <f t="array" ref="J2294">SUMPRODUCT(([1]OUT_FinalEnergyCons!$B$4:$B$10000="var_ncap")*1, (ISNUMBER(SEARCH("ITOT-SWHH2BR",[1]OUT_FinalEnergyCons!$A$4:$A$10000)))*1,[1]OUT_FinalEnergyCons!H$4:H$10000)</f>
        <v>0.70308563310896999</v>
      </c>
      <c r="K2294" s="1" cm="1">
        <f t="array" ref="K2294">SUMPRODUCT(([1]OUT_FinalEnergyCons!$B$4:$B$10000="var_ncap")*1, (ISNUMBER(SEARCH("ITOT-SWHH2BR",[1]OUT_FinalEnergyCons!$A$4:$A$10000)))*1,[1]OUT_FinalEnergyCons!I$4:I$10000)</f>
        <v>9.4066481308925201E-6</v>
      </c>
      <c r="L2294" s="1" cm="1">
        <f t="array" ref="L2294">SUMPRODUCT(([1]OUT_FinalEnergyCons!$B$4:$B$10000="var_ncap")*1, (ISNUMBER(SEARCH("ITOT-SWHH2BR",[1]OUT_FinalEnergyCons!$A$4:$A$10000)))*1,[1]OUT_FinalEnergyCons!J$4:J$10000)</f>
        <v>1.2383062888364101E-5</v>
      </c>
      <c r="M2294" s="1" cm="1">
        <f t="array" ref="M2294">SUMPRODUCT(([1]OUT_FinalEnergyCons!$B$4:$B$10000="var_ncap")*1, (ISNUMBER(SEARCH("ITOT-SWHH2BR",[1]OUT_FinalEnergyCons!$A$4:$A$10000)))*1,[1]OUT_FinalEnergyCons!K$4:K$10000)</f>
        <v>0.92516967247636395</v>
      </c>
      <c r="N2294" s="1" cm="1">
        <f t="array" ref="N2294">SUMPRODUCT(([1]OUT_FinalEnergyCons!$B$4:$B$10000="var_ncap")*1, (ISNUMBER(SEARCH("ITOT-SWHH2BR",[1]OUT_FinalEnergyCons!$A$4:$A$10000)))*1,[1]OUT_FinalEnergyCons!L$4:L$10000)</f>
        <v>9.2438786769871606E-2</v>
      </c>
      <c r="O2294" s="1" cm="1">
        <f t="array" ref="O2294">SUMPRODUCT(([1]OUT_FinalEnergyCons!$B$4:$B$10000="var_ncap")*1, (ISNUMBER(SEARCH("ITOT-SWHH2BR",[1]OUT_FinalEnergyCons!$A$4:$A$10000)))*1,[1]OUT_FinalEnergyCons!M$4:M$10000)</f>
        <v>2.72810389419492E-2</v>
      </c>
      <c r="P2294" s="1" cm="1">
        <f t="array" ref="P2294">SUMPRODUCT(([1]OUT_FinalEnergyCons!$B$4:$B$10000="var_ncap")*1, (ISNUMBER(SEARCH("ITOT-SWHH2BR",[1]OUT_FinalEnergyCons!$A$4:$A$10000)))*1,[1]OUT_FinalEnergyCons!N$4:N$10000)</f>
        <v>0.80248948375820195</v>
      </c>
      <c r="Q2294" s="1" cm="1">
        <f t="array" ref="Q2294">SUMPRODUCT(([1]OUT_FinalEnergyCons!$B$4:$B$10000="var_ncap")*1, (ISNUMBER(SEARCH("ITOT-SWHH2BR",[1]OUT_FinalEnergyCons!$A$4:$A$10000)))*1,[1]OUT_FinalEnergyCons!O$4:O$10000)</f>
        <v>0.23139676754437899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1.866774154328391E-5</v>
      </c>
      <c r="G2295" s="17">
        <f t="shared" si="2303"/>
        <v>8.7983857943821922E-2</v>
      </c>
      <c r="H2295" s="17">
        <f t="shared" si="2303"/>
        <v>0.12780827133877895</v>
      </c>
      <c r="I2295" s="17">
        <f t="shared" si="2303"/>
        <v>2.4708774212339635E-2</v>
      </c>
      <c r="J2295" s="17">
        <f t="shared" si="2303"/>
        <v>2.7878648117490634</v>
      </c>
      <c r="K2295" s="17">
        <f t="shared" si="2303"/>
        <v>1.7968172132925744</v>
      </c>
      <c r="L2295" s="17">
        <f t="shared" ref="L2295:O2295" si="2304">SUM(L2296,L2299,L2301,L2305,L2307,L2309,L2311)</f>
        <v>0.25859671022798769</v>
      </c>
      <c r="M2295" s="17">
        <f t="shared" si="2304"/>
        <v>1.9422162071230704</v>
      </c>
      <c r="N2295" s="17">
        <f t="shared" si="2304"/>
        <v>1.5815617522061007</v>
      </c>
      <c r="O2295" s="17">
        <f t="shared" si="2304"/>
        <v>0.58379346028552237</v>
      </c>
      <c r="P2295" s="17">
        <f>SUM(P2296,P2299,P2301,P2305,P2307,P2309,P2311)</f>
        <v>2.1126917736021649</v>
      </c>
      <c r="Q2295" s="17">
        <f>SUM(Q2296,Q2299,Q2301,Q2305,Q2307,Q2309,Q2311)</f>
        <v>1.4342702335893236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5.5443389140093347E-7</v>
      </c>
      <c r="G2296" s="1">
        <f t="shared" si="2307"/>
        <v>8.2100888558151289E-7</v>
      </c>
      <c r="H2296" s="1">
        <f t="shared" si="2307"/>
        <v>0.12772884480736615</v>
      </c>
      <c r="I2296" s="1">
        <f t="shared" si="2307"/>
        <v>2.0769765777688089E-6</v>
      </c>
      <c r="J2296" s="1">
        <f t="shared" si="2307"/>
        <v>0.33141624997107955</v>
      </c>
      <c r="K2296" s="1">
        <f t="shared" si="2307"/>
        <v>0.23234979182450982</v>
      </c>
      <c r="L2296" s="1">
        <f t="shared" ref="L2296:O2296" si="2308">SUM(L2297:L2298)</f>
        <v>4.5384122751957495E-2</v>
      </c>
      <c r="M2296" s="1">
        <f t="shared" si="2308"/>
        <v>0.9445977751162925</v>
      </c>
      <c r="N2296" s="1">
        <f t="shared" si="2308"/>
        <v>0.228908980771698</v>
      </c>
      <c r="O2296" s="1">
        <f t="shared" si="2308"/>
        <v>4.448755760876516E-2</v>
      </c>
      <c r="P2296" s="1">
        <f>SUM(P2297:P2298)</f>
        <v>0.74416780881188871</v>
      </c>
      <c r="Q2296" s="1">
        <f>SUM(Q2297:Q2298)</f>
        <v>0.33668151187118139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5.2391366623007204E-7</v>
      </c>
      <c r="G2297" s="1" cm="1">
        <f t="array" ref="G2297">SUMPRODUCT(([1]OUT_FinalEnergyCons!$B$4:$B$10000="var_ncap")*1, (ISNUMBER(SEARCH("SCOM-SHELCBR",[1]OUT_FinalEnergyCons!$A$4:$A$10000)))*1,[1]OUT_FinalEnergyCons!E$4:E$10000)</f>
        <v>7.4342961802479098E-7</v>
      </c>
      <c r="H2297" s="1" cm="1">
        <f t="array" ref="H2297">SUMPRODUCT(([1]OUT_FinalEnergyCons!$B$4:$B$10000="var_ncap")*1, (ISNUMBER(SEARCH("SCOM-SHELCBR",[1]OUT_FinalEnergyCons!$A$4:$A$10000)))*1,[1]OUT_FinalEnergyCons!F$4:F$10000)</f>
        <v>0.12772873547435401</v>
      </c>
      <c r="I2297" s="1" cm="1">
        <f t="array" ref="I2297">SUMPRODUCT(([1]OUT_FinalEnergyCons!$B$4:$B$10000="var_ncap")*1, (ISNUMBER(SEARCH("SCOM-SHELCBR",[1]OUT_FinalEnergyCons!$A$4:$A$10000)))*1,[1]OUT_FinalEnergyCons!G$4:G$10000)</f>
        <v>1.76793185344966E-6</v>
      </c>
      <c r="J2297" s="1" cm="1">
        <f t="array" ref="J2297">SUMPRODUCT(([1]OUT_FinalEnergyCons!$B$4:$B$10000="var_ncap")*1, (ISNUMBER(SEARCH("SCOM-SHELCBR",[1]OUT_FinalEnergyCons!$A$4:$A$10000)))*1,[1]OUT_FinalEnergyCons!H$4:H$10000)</f>
        <v>3.8887272654173501E-2</v>
      </c>
      <c r="K2297" s="1" cm="1">
        <f t="array" ref="K2297">SUMPRODUCT(([1]OUT_FinalEnergyCons!$B$4:$B$10000="var_ncap")*1, (ISNUMBER(SEARCH("SCOM-SHELCBR",[1]OUT_FinalEnergyCons!$A$4:$A$10000)))*1,[1]OUT_FinalEnergyCons!I$4:I$10000)</f>
        <v>8.5847236766100801E-2</v>
      </c>
      <c r="L2297" s="1" cm="1">
        <f t="array" ref="L2297">SUMPRODUCT(([1]OUT_FinalEnergyCons!$B$4:$B$10000="var_ncap")*1, (ISNUMBER(SEARCH("SCOM-SHELCBR",[1]OUT_FinalEnergyCons!$A$4:$A$10000)))*1,[1]OUT_FinalEnergyCons!J$4:J$10000)</f>
        <v>1.19860614089751E-2</v>
      </c>
      <c r="M2297" s="1" cm="1">
        <f t="array" ref="M2297">SUMPRODUCT(([1]OUT_FinalEnergyCons!$B$4:$B$10000="var_ncap")*1, (ISNUMBER(SEARCH("SCOM-SHELCBR",[1]OUT_FinalEnergyCons!$A$4:$A$10000)))*1,[1]OUT_FinalEnergyCons!K$4:K$10000)</f>
        <v>8.5542209844185493E-2</v>
      </c>
      <c r="N2297" s="1" cm="1">
        <f t="array" ref="N2297">SUMPRODUCT(([1]OUT_FinalEnergyCons!$B$4:$B$10000="var_ncap")*1, (ISNUMBER(SEARCH("SCOM-SHELCBR",[1]OUT_FinalEnergyCons!$A$4:$A$10000)))*1,[1]OUT_FinalEnergyCons!L$4:L$10000)</f>
        <v>0.10048798493875299</v>
      </c>
      <c r="O2297" s="1" cm="1">
        <f t="array" ref="O2297">SUMPRODUCT(([1]OUT_FinalEnergyCons!$B$4:$B$10000="var_ncap")*1, (ISNUMBER(SEARCH("SCOM-SHELCBR",[1]OUT_FinalEnergyCons!$A$4:$A$10000)))*1,[1]OUT_FinalEnergyCons!M$4:M$10000)</f>
        <v>2.9179709121925703E-4</v>
      </c>
      <c r="P2297" s="1" cm="1">
        <f t="array" ref="P2297">SUMPRODUCT(([1]OUT_FinalEnergyCons!$B$4:$B$10000="var_ncap")*1, (ISNUMBER(SEARCH("SCOM-SHELCBR",[1]OUT_FinalEnergyCons!$A$4:$A$10000)))*1,[1]OUT_FinalEnergyCons!N$4:N$10000)</f>
        <v>1.34916692157103E-5</v>
      </c>
      <c r="Q2297" s="1" cm="1">
        <f t="array" ref="Q2297">SUMPRODUCT(([1]OUT_FinalEnergyCons!$B$4:$B$10000="var_ncap")*1, (ISNUMBER(SEARCH("SCOM-SHELCBR",[1]OUT_FinalEnergyCons!$A$4:$A$10000)))*1,[1]OUT_FinalEnergyCons!O$4:O$10000)</f>
        <v>8.1239732980035395E-2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3.0520225170861402E-8</v>
      </c>
      <c r="G2298" s="1" cm="1">
        <f t="array" ref="G2298">SUMPRODUCT(([1]OUT_FinalEnergyCons!$B$4:$B$10000="var_ncap")*1, (ISNUMBER(SEARCH("SCOM-SHELCHP",[1]OUT_FinalEnergyCons!$A$4:$A$10000)))*1,[1]OUT_FinalEnergyCons!E$4:E$10000)</f>
        <v>7.7579267556721906E-8</v>
      </c>
      <c r="H2298" s="1" cm="1">
        <f t="array" ref="H2298">SUMPRODUCT(([1]OUT_FinalEnergyCons!$B$4:$B$10000="var_ncap")*1, (ISNUMBER(SEARCH("SCOM-SHELCHP",[1]OUT_FinalEnergyCons!$A$4:$A$10000)))*1,[1]OUT_FinalEnergyCons!F$4:F$10000)</f>
        <v>1.09333012139415E-7</v>
      </c>
      <c r="I2298" s="1" cm="1">
        <f t="array" ref="I2298">SUMPRODUCT(([1]OUT_FinalEnergyCons!$B$4:$B$10000="var_ncap")*1, (ISNUMBER(SEARCH("SCOM-SHELCHP",[1]OUT_FinalEnergyCons!$A$4:$A$10000)))*1,[1]OUT_FinalEnergyCons!G$4:G$10000)</f>
        <v>3.0904472431914899E-7</v>
      </c>
      <c r="J2298" s="1" cm="1">
        <f t="array" ref="J2298">SUMPRODUCT(([1]OUT_FinalEnergyCons!$B$4:$B$10000="var_ncap")*1, (ISNUMBER(SEARCH("SCOM-SHELCHP",[1]OUT_FinalEnergyCons!$A$4:$A$10000)))*1,[1]OUT_FinalEnergyCons!H$4:H$10000)</f>
        <v>0.29252897731690602</v>
      </c>
      <c r="K2298" s="1" cm="1">
        <f t="array" ref="K2298">SUMPRODUCT(([1]OUT_FinalEnergyCons!$B$4:$B$10000="var_ncap")*1, (ISNUMBER(SEARCH("SCOM-SHELCHP",[1]OUT_FinalEnergyCons!$A$4:$A$10000)))*1,[1]OUT_FinalEnergyCons!I$4:I$10000)</f>
        <v>0.14650255505840901</v>
      </c>
      <c r="L2298" s="1" cm="1">
        <f t="array" ref="L2298">SUMPRODUCT(([1]OUT_FinalEnergyCons!$B$4:$B$10000="var_ncap")*1, (ISNUMBER(SEARCH("SCOM-SHELCHP",[1]OUT_FinalEnergyCons!$A$4:$A$10000)))*1,[1]OUT_FinalEnergyCons!J$4:J$10000)</f>
        <v>3.3398061342982399E-2</v>
      </c>
      <c r="M2298" s="1" cm="1">
        <f t="array" ref="M2298">SUMPRODUCT(([1]OUT_FinalEnergyCons!$B$4:$B$10000="var_ncap")*1, (ISNUMBER(SEARCH("SCOM-SHELCHP",[1]OUT_FinalEnergyCons!$A$4:$A$10000)))*1,[1]OUT_FinalEnergyCons!K$4:K$10000)</f>
        <v>0.85905556527210702</v>
      </c>
      <c r="N2298" s="1" cm="1">
        <f t="array" ref="N2298">SUMPRODUCT(([1]OUT_FinalEnergyCons!$B$4:$B$10000="var_ncap")*1, (ISNUMBER(SEARCH("SCOM-SHELCHP",[1]OUT_FinalEnergyCons!$A$4:$A$10000)))*1,[1]OUT_FinalEnergyCons!L$4:L$10000)</f>
        <v>0.128420995832945</v>
      </c>
      <c r="O2298" s="1" cm="1">
        <f t="array" ref="O2298">SUMPRODUCT(([1]OUT_FinalEnergyCons!$B$4:$B$10000="var_ncap")*1, (ISNUMBER(SEARCH("SCOM-SHELCHP",[1]OUT_FinalEnergyCons!$A$4:$A$10000)))*1,[1]OUT_FinalEnergyCons!M$4:M$10000)</f>
        <v>4.4195760517545903E-2</v>
      </c>
      <c r="P2298" s="1" cm="1">
        <f t="array" ref="P2298">SUMPRODUCT(([1]OUT_FinalEnergyCons!$B$4:$B$10000="var_ncap")*1, (ISNUMBER(SEARCH("SCOM-SHELCHP",[1]OUT_FinalEnergyCons!$A$4:$A$10000)))*1,[1]OUT_FinalEnergyCons!N$4:N$10000)</f>
        <v>0.74415431714267299</v>
      </c>
      <c r="Q2298" s="1" cm="1">
        <f t="array" ref="Q2298">SUMPRODUCT(([1]OUT_FinalEnergyCons!$B$4:$B$10000="var_ncap")*1, (ISNUMBER(SEARCH("SCOM-SHELCHP",[1]OUT_FinalEnergyCons!$A$4:$A$10000)))*1,[1]OUT_FinalEnergyCons!O$4:O$10000)</f>
        <v>0.255441778891146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2.7715974622171702E-7</v>
      </c>
      <c r="G2299" s="1">
        <f t="shared" si="2309"/>
        <v>4.1886905361672897E-7</v>
      </c>
      <c r="H2299" s="1">
        <f t="shared" si="2309"/>
        <v>1.8890659447237201E-7</v>
      </c>
      <c r="I2299" s="1">
        <f t="shared" si="2309"/>
        <v>5.3115399928330805E-7</v>
      </c>
      <c r="J2299" s="1">
        <f t="shared" si="2309"/>
        <v>0.57772147372662297</v>
      </c>
      <c r="K2299" s="1">
        <f t="shared" si="2309"/>
        <v>9.2282808886172102E-2</v>
      </c>
      <c r="L2299" s="1">
        <f t="shared" si="2309"/>
        <v>7.3359521876896697E-7</v>
      </c>
      <c r="M2299" s="1">
        <f t="shared" si="2309"/>
        <v>3.4382056667672001E-6</v>
      </c>
      <c r="N2299" s="1">
        <f t="shared" si="2309"/>
        <v>6.7705909752302604E-2</v>
      </c>
      <c r="O2299" s="1">
        <f t="shared" si="2309"/>
        <v>1.41749873069816E-2</v>
      </c>
      <c r="P2299" s="1">
        <f>P2300</f>
        <v>2.14677204496945E-2</v>
      </c>
      <c r="Q2299" s="1">
        <f>Q2300</f>
        <v>6.0412196276668002E-2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2.7715974622171702E-7</v>
      </c>
      <c r="G2300" s="1" cm="1">
        <f t="array" ref="G2300">SUMPRODUCT(([1]OUT_FinalEnergyCons!$B$4:$B$10000="var_ncap")*1,(ISNUMBER(SEARCH("SCOM-SHLFOBR",[1]OUT_FinalEnergyCons!$A$4:$A$10000)))*1,[1]OUT_FinalEnergyCons!E$4:E$10000)</f>
        <v>4.1886905361672897E-7</v>
      </c>
      <c r="H2300" s="1" cm="1">
        <f t="array" ref="H2300">SUMPRODUCT(([1]OUT_FinalEnergyCons!$B$4:$B$10000="var_ncap")*1,(ISNUMBER(SEARCH("SCOM-SHLFOBR",[1]OUT_FinalEnergyCons!$A$4:$A$10000)))*1,[1]OUT_FinalEnergyCons!F$4:F$10000)</f>
        <v>1.8890659447237201E-7</v>
      </c>
      <c r="I2300" s="1" cm="1">
        <f t="array" ref="I2300">SUMPRODUCT(([1]OUT_FinalEnergyCons!$B$4:$B$10000="var_ncap")*1,(ISNUMBER(SEARCH("SCOM-SHLFOBR",[1]OUT_FinalEnergyCons!$A$4:$A$10000)))*1,[1]OUT_FinalEnergyCons!G$4:G$10000)</f>
        <v>5.3115399928330805E-7</v>
      </c>
      <c r="J2300" s="1" cm="1">
        <f t="array" ref="J2300">SUMPRODUCT(([1]OUT_FinalEnergyCons!$B$4:$B$10000="var_ncap")*1,(ISNUMBER(SEARCH("SCOM-SHLFOBR",[1]OUT_FinalEnergyCons!$A$4:$A$10000)))*1,[1]OUT_FinalEnergyCons!H$4:H$10000)</f>
        <v>0.57772147372662297</v>
      </c>
      <c r="K2300" s="1" cm="1">
        <f t="array" ref="K2300">SUMPRODUCT(([1]OUT_FinalEnergyCons!$B$4:$B$10000="var_ncap")*1,(ISNUMBER(SEARCH("SCOM-SHLFOBR",[1]OUT_FinalEnergyCons!$A$4:$A$10000)))*1,[1]OUT_FinalEnergyCons!I$4:I$10000)</f>
        <v>9.2282808886172102E-2</v>
      </c>
      <c r="L2300" s="1" cm="1">
        <f t="array" ref="L2300">SUMPRODUCT(([1]OUT_FinalEnergyCons!$B$4:$B$10000="var_ncap")*1,(ISNUMBER(SEARCH("SCOM-SHLFOBR",[1]OUT_FinalEnergyCons!$A$4:$A$10000)))*1,[1]OUT_FinalEnergyCons!J$4:J$10000)</f>
        <v>7.3359521876896697E-7</v>
      </c>
      <c r="M2300" s="1" cm="1">
        <f t="array" ref="M2300">SUMPRODUCT(([1]OUT_FinalEnergyCons!$B$4:$B$10000="var_ncap")*1,(ISNUMBER(SEARCH("SCOM-SHLFOBR",[1]OUT_FinalEnergyCons!$A$4:$A$10000)))*1,[1]OUT_FinalEnergyCons!K$4:K$10000)</f>
        <v>3.4382056667672001E-6</v>
      </c>
      <c r="N2300" s="1" cm="1">
        <f t="array" ref="N2300">SUMPRODUCT(([1]OUT_FinalEnergyCons!$B$4:$B$10000="var_ncap")*1,(ISNUMBER(SEARCH("SCOM-SHLFOBR",[1]OUT_FinalEnergyCons!$A$4:$A$10000)))*1,[1]OUT_FinalEnergyCons!L$4:L$10000)</f>
        <v>6.7705909752302604E-2</v>
      </c>
      <c r="O2300" s="1" cm="1">
        <f t="array" ref="O2300">SUMPRODUCT(([1]OUT_FinalEnergyCons!$B$4:$B$10000="var_ncap")*1,(ISNUMBER(SEARCH("SCOM-SHLFOBR",[1]OUT_FinalEnergyCons!$A$4:$A$10000)))*1,[1]OUT_FinalEnergyCons!M$4:M$10000)</f>
        <v>1.41749873069816E-2</v>
      </c>
      <c r="P2300" s="1" cm="1">
        <f t="array" ref="P2300">SUMPRODUCT(([1]OUT_FinalEnergyCons!$B$4:$B$10000="var_ncap")*1,(ISNUMBER(SEARCH("SCOM-SHLFOBR",[1]OUT_FinalEnergyCons!$A$4:$A$10000)))*1,[1]OUT_FinalEnergyCons!N$4:N$10000)</f>
        <v>2.14677204496945E-2</v>
      </c>
      <c r="Q2300" s="1" cm="1">
        <f t="array" ref="Q2300">SUMPRODUCT(([1]OUT_FinalEnergyCons!$B$4:$B$10000="var_ncap")*1,(ISNUMBER(SEARCH("SCOM-SHLFOBR",[1]OUT_FinalEnergyCons!$A$4:$A$10000)))*1,[1]OUT_FinalEnergyCons!O$4:O$10000)</f>
        <v>6.0412196276668002E-2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1.0700483256143962E-6</v>
      </c>
      <c r="G2301" s="1">
        <f t="shared" si="2311"/>
        <v>2.8239925648237546E-5</v>
      </c>
      <c r="H2301" s="1">
        <f t="shared" si="2311"/>
        <v>7.6198193748147223E-5</v>
      </c>
      <c r="I2301" s="1">
        <f t="shared" si="2311"/>
        <v>4.4330334340583408E-6</v>
      </c>
      <c r="J2301" s="1">
        <f t="shared" si="2311"/>
        <v>1.2313013874526169</v>
      </c>
      <c r="K2301" s="1">
        <f t="shared" si="2311"/>
        <v>0.99564922943908452</v>
      </c>
      <c r="L2301" s="1">
        <f t="shared" ref="L2301:O2301" si="2312">SUM(L2302:L2304)</f>
        <v>0.20483605526383558</v>
      </c>
      <c r="M2301" s="1">
        <f t="shared" si="2312"/>
        <v>0.30522145169831055</v>
      </c>
      <c r="N2301" s="1">
        <f t="shared" si="2312"/>
        <v>1.0551053017466552</v>
      </c>
      <c r="O2301" s="1">
        <f t="shared" si="2312"/>
        <v>0.47851287212890292</v>
      </c>
      <c r="P2301" s="1">
        <f>SUM(P2302:P2304)</f>
        <v>0.85781241076752801</v>
      </c>
      <c r="Q2301" s="1">
        <f>SUM(Q2302:Q2304)</f>
        <v>0.58441217758640662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9.1045173536391301E-8</v>
      </c>
      <c r="G2302" s="1" cm="1">
        <f t="array" ref="G2302">SUMPRODUCT(([1]OUT_FinalEnergyCons!$B$4:$B$10000="var_ncap")*1, (ISNUMBER(SEARCH("SCOM-SHNGABR",[1]OUT_FinalEnergyCons!$A$4:$A$10000)))*1,[1]OUT_FinalEnergyCons!E$4:E$10000)</f>
        <v>5.3106702317974601E-7</v>
      </c>
      <c r="H2302" s="1" cm="1">
        <f t="array" ref="H2302">SUMPRODUCT(([1]OUT_FinalEnergyCons!$B$4:$B$10000="var_ncap")*1, (ISNUMBER(SEARCH("SCOM-SHNGABR",[1]OUT_FinalEnergyCons!$A$4:$A$10000)))*1,[1]OUT_FinalEnergyCons!F$4:F$10000)</f>
        <v>6.0797992125078703E-7</v>
      </c>
      <c r="I2302" s="1" cm="1">
        <f t="array" ref="I2302">SUMPRODUCT(([1]OUT_FinalEnergyCons!$B$4:$B$10000="var_ncap")*1, (ISNUMBER(SEARCH("SCOM-SHNGABR",[1]OUT_FinalEnergyCons!$A$4:$A$10000)))*1,[1]OUT_FinalEnergyCons!G$4:G$10000)</f>
        <v>9.16607917035344E-7</v>
      </c>
      <c r="J2302" s="1" cm="1">
        <f t="array" ref="J2302">SUMPRODUCT(([1]OUT_FinalEnergyCons!$B$4:$B$10000="var_ncap")*1, (ISNUMBER(SEARCH("SCOM-SHNGABR",[1]OUT_FinalEnergyCons!$A$4:$A$10000)))*1,[1]OUT_FinalEnergyCons!H$4:H$10000)</f>
        <v>1.1152516611580501</v>
      </c>
      <c r="K2302" s="1" cm="1">
        <f t="array" ref="K2302">SUMPRODUCT(([1]OUT_FinalEnergyCons!$B$4:$B$10000="var_ncap")*1, (ISNUMBER(SEARCH("SCOM-SHNGABR",[1]OUT_FinalEnergyCons!$A$4:$A$10000)))*1,[1]OUT_FinalEnergyCons!I$4:I$10000)</f>
        <v>0.89917691792294197</v>
      </c>
      <c r="L2302" s="1" cm="1">
        <f t="array" ref="L2302">SUMPRODUCT(([1]OUT_FinalEnergyCons!$B$4:$B$10000="var_ncap")*1, (ISNUMBER(SEARCH("SCOM-SHNGABR",[1]OUT_FinalEnergyCons!$A$4:$A$10000)))*1,[1]OUT_FinalEnergyCons!J$4:J$10000)</f>
        <v>6.6101471951250998E-6</v>
      </c>
      <c r="M2302" s="1" cm="1">
        <f t="array" ref="M2302">SUMPRODUCT(([1]OUT_FinalEnergyCons!$B$4:$B$10000="var_ncap")*1, (ISNUMBER(SEARCH("SCOM-SHNGABR",[1]OUT_FinalEnergyCons!$A$4:$A$10000)))*1,[1]OUT_FinalEnergyCons!K$4:K$10000)</f>
        <v>1.10545271713851E-5</v>
      </c>
      <c r="N2302" s="1" cm="1">
        <f t="array" ref="N2302">SUMPRODUCT(([1]OUT_FinalEnergyCons!$B$4:$B$10000="var_ncap")*1, (ISNUMBER(SEARCH("SCOM-SHNGABR",[1]OUT_FinalEnergyCons!$A$4:$A$10000)))*1,[1]OUT_FinalEnergyCons!L$4:L$10000)</f>
        <v>0.594774344422207</v>
      </c>
      <c r="O2302" s="1" cm="1">
        <f t="array" ref="O2302">SUMPRODUCT(([1]OUT_FinalEnergyCons!$B$4:$B$10000="var_ncap")*1, (ISNUMBER(SEARCH("SCOM-SHNGABR",[1]OUT_FinalEnergyCons!$A$4:$A$10000)))*1,[1]OUT_FinalEnergyCons!M$4:M$10000)</f>
        <v>4.1890321766847802E-2</v>
      </c>
      <c r="P2302" s="1" cm="1">
        <f t="array" ref="P2302">SUMPRODUCT(([1]OUT_FinalEnergyCons!$B$4:$B$10000="var_ncap")*1, (ISNUMBER(SEARCH("SCOM-SHNGABR",[1]OUT_FinalEnergyCons!$A$4:$A$10000)))*1,[1]OUT_FinalEnergyCons!N$4:N$10000)</f>
        <v>0.134380653692355</v>
      </c>
      <c r="Q2302" s="1" cm="1">
        <f t="array" ref="Q2302">SUMPRODUCT(([1]OUT_FinalEnergyCons!$B$4:$B$10000="var_ncap")*1, (ISNUMBER(SEARCH("SCOM-SHNGABR",[1]OUT_FinalEnergyCons!$A$4:$A$10000)))*1,[1]OUT_FinalEnergyCons!O$4:O$10000)</f>
        <v>8.1383782375772595E-2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5.4014392043853796E-7</v>
      </c>
      <c r="G2303" s="1" cm="1">
        <f t="array" ref="G2303">SUMPRODUCT(([1]OUT_FinalEnergyCons!$B$4:$B$10000="var_ncap")*1, (ISNUMBER(SEARCH("SCOM-SHngahp",[1]OUT_FinalEnergyCons!$A$4:$A$10000)))*1,[1]OUT_FinalEnergyCons!E$4:E$10000)</f>
        <v>2.55069066056973E-5</v>
      </c>
      <c r="H2303" s="1" cm="1">
        <f t="array" ref="H2303">SUMPRODUCT(([1]OUT_FinalEnergyCons!$B$4:$B$10000="var_ncap")*1, (ISNUMBER(SEARCH("SCOM-SHngahp",[1]OUT_FinalEnergyCons!$A$4:$A$10000)))*1,[1]OUT_FinalEnergyCons!F$4:F$10000)</f>
        <v>7.4321604497420106E-5</v>
      </c>
      <c r="I2303" s="1" cm="1">
        <f t="array" ref="I2303">SUMPRODUCT(([1]OUT_FinalEnergyCons!$B$4:$B$10000="var_ncap")*1, (ISNUMBER(SEARCH("SCOM-SHngahp",[1]OUT_FinalEnergyCons!$A$4:$A$10000)))*1,[1]OUT_FinalEnergyCons!G$4:G$10000)</f>
        <v>2.7288664900628901E-6</v>
      </c>
      <c r="J2303" s="1" cm="1">
        <f t="array" ref="J2303">SUMPRODUCT(([1]OUT_FinalEnergyCons!$B$4:$B$10000="var_ncap")*1, (ISNUMBER(SEARCH("SCOM-SHngahp",[1]OUT_FinalEnergyCons!$A$4:$A$10000)))*1,[1]OUT_FinalEnergyCons!H$4:H$10000)</f>
        <v>3.1229665235867701E-2</v>
      </c>
      <c r="K2303" s="1" cm="1">
        <f t="array" ref="K2303">SUMPRODUCT(([1]OUT_FinalEnergyCons!$B$4:$B$10000="var_ncap")*1, (ISNUMBER(SEARCH("SCOM-SHngahp",[1]OUT_FinalEnergyCons!$A$4:$A$10000)))*1,[1]OUT_FinalEnergyCons!I$4:I$10000)</f>
        <v>1.04812826242375E-3</v>
      </c>
      <c r="L2303" s="1" cm="1">
        <f t="array" ref="L2303">SUMPRODUCT(([1]OUT_FinalEnergyCons!$B$4:$B$10000="var_ncap")*1, (ISNUMBER(SEARCH("SCOM-SHngahp",[1]OUT_FinalEnergyCons!$A$4:$A$10000)))*1,[1]OUT_FinalEnergyCons!J$4:J$10000)</f>
        <v>1.0569463374577E-6</v>
      </c>
      <c r="M2303" s="1" cm="1">
        <f t="array" ref="M2303">SUMPRODUCT(([1]OUT_FinalEnergyCons!$B$4:$B$10000="var_ncap")*1, (ISNUMBER(SEARCH("SCOM-SHngahp",[1]OUT_FinalEnergyCons!$A$4:$A$10000)))*1,[1]OUT_FinalEnergyCons!K$4:K$10000)</f>
        <v>1.28988064816333E-6</v>
      </c>
      <c r="N2303" s="1" cm="1">
        <f t="array" ref="N2303">SUMPRODUCT(([1]OUT_FinalEnergyCons!$B$4:$B$10000="var_ncap")*1, (ISNUMBER(SEARCH("SCOM-SHngahp",[1]OUT_FinalEnergyCons!$A$4:$A$10000)))*1,[1]OUT_FinalEnergyCons!L$4:L$10000)</f>
        <v>8.0441877652211197E-2</v>
      </c>
      <c r="O2303" s="1" cm="1">
        <f t="array" ref="O2303">SUMPRODUCT(([1]OUT_FinalEnergyCons!$B$4:$B$10000="var_ncap")*1, (ISNUMBER(SEARCH("SCOM-SHngahp",[1]OUT_FinalEnergyCons!$A$4:$A$10000)))*1,[1]OUT_FinalEnergyCons!M$4:M$10000)</f>
        <v>8.6114241194582095E-2</v>
      </c>
      <c r="P2303" s="1" cm="1">
        <f t="array" ref="P2303">SUMPRODUCT(([1]OUT_FinalEnergyCons!$B$4:$B$10000="var_ncap")*1, (ISNUMBER(SEARCH("SCOM-SHngahp",[1]OUT_FinalEnergyCons!$A$4:$A$10000)))*1,[1]OUT_FinalEnergyCons!N$4:N$10000)</f>
        <v>0.118080847200018</v>
      </c>
      <c r="Q2303" s="1" cm="1">
        <f t="array" ref="Q2303">SUMPRODUCT(([1]OUT_FinalEnergyCons!$B$4:$B$10000="var_ncap")*1, (ISNUMBER(SEARCH("SCOM-SHngahp",[1]OUT_FinalEnergyCons!$A$4:$A$10000)))*1,[1]OUT_FinalEnergyCons!O$4:O$10000)</f>
        <v>0.155638862874973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4.3885923163946701E-7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2.2019520193605001E-6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1.2686093294763299E-6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7.8755902696010698E-7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8.4820061058699006E-2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9.5424183253718806E-2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0.20482838817030299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0.305209107290491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0.37988907967223701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0.350508309167473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0.60535090987515505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0.347389532335661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3.4507978207352299E-6</v>
      </c>
      <c r="G2305" s="1">
        <f t="shared" si="2313"/>
        <v>5.5537915375010502E-2</v>
      </c>
      <c r="H2305" s="1">
        <f t="shared" si="2313"/>
        <v>8.4911878973956704E-7</v>
      </c>
      <c r="I2305" s="1">
        <f t="shared" si="2313"/>
        <v>1.9710145510524999E-2</v>
      </c>
      <c r="J2305" s="1">
        <f t="shared" si="2313"/>
        <v>0.232089561268637</v>
      </c>
      <c r="K2305" s="1">
        <f t="shared" si="2313"/>
        <v>7.3837487180959394E-2</v>
      </c>
      <c r="L2305" s="1">
        <f t="shared" si="2313"/>
        <v>1.0399508943360601E-6</v>
      </c>
      <c r="M2305" s="1">
        <f t="shared" si="2313"/>
        <v>6.5622548026706806E-2</v>
      </c>
      <c r="N2305" s="1">
        <f t="shared" si="2313"/>
        <v>1.20288022801856E-6</v>
      </c>
      <c r="O2305" s="1">
        <f t="shared" si="2313"/>
        <v>2.8664244356203602E-6</v>
      </c>
      <c r="P2305" s="1">
        <f>P2306</f>
        <v>2.1010460778436001E-2</v>
      </c>
      <c r="Q2305" s="1">
        <f>Q2306</f>
        <v>4.9185158030675601E-2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3.4507978207352299E-6</v>
      </c>
      <c r="G2306" s="1" cm="1">
        <f t="array" ref="G2306">SUMPRODUCT(([1]OUT_FinalEnergyCons!$B$4:$B$10000="var_ncap")*1, (ISNUMBER(SEARCH("SCOM-SHWODBR",[1]OUT_FinalEnergyCons!$A$4:$A$10000)))*1,[1]OUT_FinalEnergyCons!E$4:E$10000)</f>
        <v>5.5537915375010502E-2</v>
      </c>
      <c r="H2306" s="1" cm="1">
        <f t="array" ref="H2306">SUMPRODUCT(([1]OUT_FinalEnergyCons!$B$4:$B$10000="var_ncap")*1, (ISNUMBER(SEARCH("SCOM-SHWODBR",[1]OUT_FinalEnergyCons!$A$4:$A$10000)))*1,[1]OUT_FinalEnergyCons!F$4:F$10000)</f>
        <v>8.4911878973956704E-7</v>
      </c>
      <c r="I2306" s="1" cm="1">
        <f t="array" ref="I2306">SUMPRODUCT(([1]OUT_FinalEnergyCons!$B$4:$B$10000="var_ncap")*1, (ISNUMBER(SEARCH("SCOM-SHWODBR",[1]OUT_FinalEnergyCons!$A$4:$A$10000)))*1,[1]OUT_FinalEnergyCons!G$4:G$10000)</f>
        <v>1.9710145510524999E-2</v>
      </c>
      <c r="J2306" s="1" cm="1">
        <f t="array" ref="J2306">SUMPRODUCT(([1]OUT_FinalEnergyCons!$B$4:$B$10000="var_ncap")*1, (ISNUMBER(SEARCH("SCOM-SHWODBR",[1]OUT_FinalEnergyCons!$A$4:$A$10000)))*1,[1]OUT_FinalEnergyCons!H$4:H$10000)</f>
        <v>0.232089561268637</v>
      </c>
      <c r="K2306" s="1" cm="1">
        <f t="array" ref="K2306">SUMPRODUCT(([1]OUT_FinalEnergyCons!$B$4:$B$10000="var_ncap")*1, (ISNUMBER(SEARCH("SCOM-SHWODBR",[1]OUT_FinalEnergyCons!$A$4:$A$10000)))*1,[1]OUT_FinalEnergyCons!I$4:I$10000)</f>
        <v>7.3837487180959394E-2</v>
      </c>
      <c r="L2306" s="1" cm="1">
        <f t="array" ref="L2306">SUMPRODUCT(([1]OUT_FinalEnergyCons!$B$4:$B$10000="var_ncap")*1, (ISNUMBER(SEARCH("SCOM-SHWODBR",[1]OUT_FinalEnergyCons!$A$4:$A$10000)))*1,[1]OUT_FinalEnergyCons!J$4:J$10000)</f>
        <v>1.0399508943360601E-6</v>
      </c>
      <c r="M2306" s="1" cm="1">
        <f t="array" ref="M2306">SUMPRODUCT(([1]OUT_FinalEnergyCons!$B$4:$B$10000="var_ncap")*1, (ISNUMBER(SEARCH("SCOM-SHWODBR",[1]OUT_FinalEnergyCons!$A$4:$A$10000)))*1,[1]OUT_FinalEnergyCons!K$4:K$10000)</f>
        <v>6.5622548026706806E-2</v>
      </c>
      <c r="N2306" s="1" cm="1">
        <f t="array" ref="N2306">SUMPRODUCT(([1]OUT_FinalEnergyCons!$B$4:$B$10000="var_ncap")*1, (ISNUMBER(SEARCH("SCOM-SHWODBR",[1]OUT_FinalEnergyCons!$A$4:$A$10000)))*1,[1]OUT_FinalEnergyCons!L$4:L$10000)</f>
        <v>1.20288022801856E-6</v>
      </c>
      <c r="O2306" s="1" cm="1">
        <f t="array" ref="O2306">SUMPRODUCT(([1]OUT_FinalEnergyCons!$B$4:$B$10000="var_ncap")*1, (ISNUMBER(SEARCH("SCOM-SHWODBR",[1]OUT_FinalEnergyCons!$A$4:$A$10000)))*1,[1]OUT_FinalEnergyCons!M$4:M$10000)</f>
        <v>2.8664244356203602E-6</v>
      </c>
      <c r="P2306" s="1" cm="1">
        <f t="array" ref="P2306">SUMPRODUCT(([1]OUT_FinalEnergyCons!$B$4:$B$10000="var_ncap")*1, (ISNUMBER(SEARCH("SCOM-SHWODBR",[1]OUT_FinalEnergyCons!$A$4:$A$10000)))*1,[1]OUT_FinalEnergyCons!N$4:N$10000)</f>
        <v>2.1010460778436001E-2</v>
      </c>
      <c r="Q2306" s="1" cm="1">
        <f t="array" ref="Q2306">SUMPRODUCT(([1]OUT_FinalEnergyCons!$B$4:$B$10000="var_ncap")*1, (ISNUMBER(SEARCH("SCOM-SHWODBR",[1]OUT_FinalEnergyCons!$A$4:$A$10000)))*1,[1]OUT_FinalEnergyCons!O$4:O$10000)</f>
        <v>4.9185158030675601E-2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7.9258491693763197E-7</v>
      </c>
      <c r="G2307" s="1">
        <f t="shared" si="2314"/>
        <v>2.3656212229324899E-2</v>
      </c>
      <c r="H2307" s="1">
        <f t="shared" si="2314"/>
        <v>8.7041734936531504E-7</v>
      </c>
      <c r="I2307" s="1">
        <f t="shared" si="2314"/>
        <v>1.61462691977069E-6</v>
      </c>
      <c r="J2307" s="1">
        <f t="shared" si="2314"/>
        <v>0.13264229142579001</v>
      </c>
      <c r="K2307" s="1">
        <f t="shared" si="2314"/>
        <v>6.7486753581322903E-2</v>
      </c>
      <c r="L2307" s="1">
        <f t="shared" si="2314"/>
        <v>1.4816017960358E-5</v>
      </c>
      <c r="M2307" s="1">
        <f t="shared" si="2314"/>
        <v>0.20503738885596201</v>
      </c>
      <c r="N2307" s="1">
        <f t="shared" si="2314"/>
        <v>4.4430528281487198E-6</v>
      </c>
      <c r="O2307" s="1">
        <f t="shared" si="2314"/>
        <v>4.3986341672511602E-6</v>
      </c>
      <c r="P2307" s="1">
        <f>P2308</f>
        <v>0.16676517733121499</v>
      </c>
      <c r="Q2307" s="1">
        <f>Q2308</f>
        <v>0.193156702699983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7.9258491693763197E-7</v>
      </c>
      <c r="G2308" s="1" cm="1">
        <f t="array" ref="G2308">SUMPRODUCT(([1]OUT_FinalEnergyCons!$B$4:$B$10000="var_ncap")*1,(ISNUMBER(SEARCH("SCOM-SHPLTBR",[1]OUT_FinalEnergyCons!$A$4:$A$10000)))*1,[1]OUT_FinalEnergyCons!E$4:E$10000)</f>
        <v>2.3656212229324899E-2</v>
      </c>
      <c r="H2308" s="1" cm="1">
        <f t="array" ref="H2308">SUMPRODUCT(([1]OUT_FinalEnergyCons!$B$4:$B$10000="var_ncap")*1,(ISNUMBER(SEARCH("SCOM-SHPLTBR",[1]OUT_FinalEnergyCons!$A$4:$A$10000)))*1,[1]OUT_FinalEnergyCons!F$4:F$10000)</f>
        <v>8.7041734936531504E-7</v>
      </c>
      <c r="I2308" s="1" cm="1">
        <f t="array" ref="I2308">SUMPRODUCT(([1]OUT_FinalEnergyCons!$B$4:$B$10000="var_ncap")*1,(ISNUMBER(SEARCH("SCOM-SHPLTBR",[1]OUT_FinalEnergyCons!$A$4:$A$10000)))*1,[1]OUT_FinalEnergyCons!G$4:G$10000)</f>
        <v>1.61462691977069E-6</v>
      </c>
      <c r="J2308" s="1" cm="1">
        <f t="array" ref="J2308">SUMPRODUCT(([1]OUT_FinalEnergyCons!$B$4:$B$10000="var_ncap")*1,(ISNUMBER(SEARCH("SCOM-SHPLTBR",[1]OUT_FinalEnergyCons!$A$4:$A$10000)))*1,[1]OUT_FinalEnergyCons!H$4:H$10000)</f>
        <v>0.13264229142579001</v>
      </c>
      <c r="K2308" s="1" cm="1">
        <f t="array" ref="K2308">SUMPRODUCT(([1]OUT_FinalEnergyCons!$B$4:$B$10000="var_ncap")*1,(ISNUMBER(SEARCH("SCOM-SHPLTBR",[1]OUT_FinalEnergyCons!$A$4:$A$10000)))*1,[1]OUT_FinalEnergyCons!I$4:I$10000)</f>
        <v>6.7486753581322903E-2</v>
      </c>
      <c r="L2308" s="1" cm="1">
        <f t="array" ref="L2308">SUMPRODUCT(([1]OUT_FinalEnergyCons!$B$4:$B$10000="var_ncap")*1,(ISNUMBER(SEARCH("SCOM-SHPLTBR",[1]OUT_FinalEnergyCons!$A$4:$A$10000)))*1,[1]OUT_FinalEnergyCons!J$4:J$10000)</f>
        <v>1.4816017960358E-5</v>
      </c>
      <c r="M2308" s="1" cm="1">
        <f t="array" ref="M2308">SUMPRODUCT(([1]OUT_FinalEnergyCons!$B$4:$B$10000="var_ncap")*1,(ISNUMBER(SEARCH("SCOM-SHPLTBR",[1]OUT_FinalEnergyCons!$A$4:$A$10000)))*1,[1]OUT_FinalEnergyCons!K$4:K$10000)</f>
        <v>0.20503738885596201</v>
      </c>
      <c r="N2308" s="1" cm="1">
        <f t="array" ref="N2308">SUMPRODUCT(([1]OUT_FinalEnergyCons!$B$4:$B$10000="var_ncap")*1,(ISNUMBER(SEARCH("SCOM-SHPLTBR",[1]OUT_FinalEnergyCons!$A$4:$A$10000)))*1,[1]OUT_FinalEnergyCons!L$4:L$10000)</f>
        <v>4.4430528281487198E-6</v>
      </c>
      <c r="O2308" s="1" cm="1">
        <f t="array" ref="O2308">SUMPRODUCT(([1]OUT_FinalEnergyCons!$B$4:$B$10000="var_ncap")*1,(ISNUMBER(SEARCH("SCOM-SHPLTBR",[1]OUT_FinalEnergyCons!$A$4:$A$10000)))*1,[1]OUT_FinalEnergyCons!M$4:M$10000)</f>
        <v>4.3986341672511602E-6</v>
      </c>
      <c r="P2308" s="1" cm="1">
        <f t="array" ref="P2308">SUMPRODUCT(([1]OUT_FinalEnergyCons!$B$4:$B$10000="var_ncap")*1,(ISNUMBER(SEARCH("SCOM-SHPLTBR",[1]OUT_FinalEnergyCons!$A$4:$A$10000)))*1,[1]OUT_FinalEnergyCons!N$4:N$10000)</f>
        <v>0.16676517733121499</v>
      </c>
      <c r="Q2308" s="1" cm="1">
        <f t="array" ref="Q2308">SUMPRODUCT(([1]OUT_FinalEnergyCons!$B$4:$B$10000="var_ncap")*1,(ISNUMBER(SEARCH("SCOM-SHPLTBR",[1]OUT_FinalEnergyCons!$A$4:$A$10000)))*1,[1]OUT_FinalEnergyCons!O$4:O$10000)</f>
        <v>0.193156702699983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1.2522716842374E-5</v>
      </c>
      <c r="G2309" s="1">
        <f t="shared" si="2315"/>
        <v>8.7602505358990897E-3</v>
      </c>
      <c r="H2309" s="1">
        <f t="shared" si="2315"/>
        <v>1.3198949310579E-6</v>
      </c>
      <c r="I2309" s="1">
        <f t="shared" si="2315"/>
        <v>4.92855728519675E-3</v>
      </c>
      <c r="J2309" s="1">
        <f t="shared" si="2315"/>
        <v>0.282432935674855</v>
      </c>
      <c r="K2309" s="1">
        <f t="shared" si="2315"/>
        <v>0.25607777430991502</v>
      </c>
      <c r="L2309" s="1">
        <f t="shared" si="2315"/>
        <v>8.3554151566736304E-3</v>
      </c>
      <c r="M2309" s="1">
        <f t="shared" si="2315"/>
        <v>0.282432787655156</v>
      </c>
      <c r="N2309" s="1">
        <f t="shared" si="2315"/>
        <v>0.21783717872612299</v>
      </c>
      <c r="O2309" s="1">
        <f t="shared" si="2315"/>
        <v>4.6595694277524101E-2</v>
      </c>
      <c r="P2309" s="1">
        <f>P2310</f>
        <v>0.30146484088814501</v>
      </c>
      <c r="Q2309" s="1">
        <f>Q2310</f>
        <v>0.198804743430957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1.2522716842374E-5</v>
      </c>
      <c r="G2310" s="1" cm="1">
        <f t="array" ref="G2310">SUMPRODUCT(([1]OUT_FinalEnergyCons!$B$4:$B$10000="var_ncap")*1, (ISNUMBER(SEARCH("SCOM-SHSOLBR",[1]OUT_FinalEnergyCons!$A$4:$A$10000)))*1,[1]OUT_FinalEnergyCons!E$4:E$10000)</f>
        <v>8.7602505358990897E-3</v>
      </c>
      <c r="H2310" s="1" cm="1">
        <f t="array" ref="H2310">SUMPRODUCT(([1]OUT_FinalEnergyCons!$B$4:$B$10000="var_ncap")*1, (ISNUMBER(SEARCH("SCOM-SHSOLBR",[1]OUT_FinalEnergyCons!$A$4:$A$10000)))*1,[1]OUT_FinalEnergyCons!F$4:F$10000)</f>
        <v>1.3198949310579E-6</v>
      </c>
      <c r="I2310" s="1" cm="1">
        <f t="array" ref="I2310">SUMPRODUCT(([1]OUT_FinalEnergyCons!$B$4:$B$10000="var_ncap")*1, (ISNUMBER(SEARCH("SCOM-SHSOLBR",[1]OUT_FinalEnergyCons!$A$4:$A$10000)))*1,[1]OUT_FinalEnergyCons!G$4:G$10000)</f>
        <v>4.92855728519675E-3</v>
      </c>
      <c r="J2310" s="1" cm="1">
        <f t="array" ref="J2310">SUMPRODUCT(([1]OUT_FinalEnergyCons!$B$4:$B$10000="var_ncap")*1, (ISNUMBER(SEARCH("SCOM-SHSOLBR",[1]OUT_FinalEnergyCons!$A$4:$A$10000)))*1,[1]OUT_FinalEnergyCons!H$4:H$10000)</f>
        <v>0.282432935674855</v>
      </c>
      <c r="K2310" s="1" cm="1">
        <f t="array" ref="K2310">SUMPRODUCT(([1]OUT_FinalEnergyCons!$B$4:$B$10000="var_ncap")*1, (ISNUMBER(SEARCH("SCOM-SHSOLBR",[1]OUT_FinalEnergyCons!$A$4:$A$10000)))*1,[1]OUT_FinalEnergyCons!I$4:I$10000)</f>
        <v>0.25607777430991502</v>
      </c>
      <c r="L2310" s="1" cm="1">
        <f t="array" ref="L2310">SUMPRODUCT(([1]OUT_FinalEnergyCons!$B$4:$B$10000="var_ncap")*1, (ISNUMBER(SEARCH("SCOM-SHSOLBR",[1]OUT_FinalEnergyCons!$A$4:$A$10000)))*1,[1]OUT_FinalEnergyCons!J$4:J$10000)</f>
        <v>8.3554151566736304E-3</v>
      </c>
      <c r="M2310" s="1" cm="1">
        <f t="array" ref="M2310">SUMPRODUCT(([1]OUT_FinalEnergyCons!$B$4:$B$10000="var_ncap")*1, (ISNUMBER(SEARCH("SCOM-SHSOLBR",[1]OUT_FinalEnergyCons!$A$4:$A$10000)))*1,[1]OUT_FinalEnergyCons!K$4:K$10000)</f>
        <v>0.282432787655156</v>
      </c>
      <c r="N2310" s="1" cm="1">
        <f t="array" ref="N2310">SUMPRODUCT(([1]OUT_FinalEnergyCons!$B$4:$B$10000="var_ncap")*1, (ISNUMBER(SEARCH("SCOM-SHSOLBR",[1]OUT_FinalEnergyCons!$A$4:$A$10000)))*1,[1]OUT_FinalEnergyCons!L$4:L$10000)</f>
        <v>0.21783717872612299</v>
      </c>
      <c r="O2310" s="1" cm="1">
        <f t="array" ref="O2310">SUMPRODUCT(([1]OUT_FinalEnergyCons!$B$4:$B$10000="var_ncap")*1, (ISNUMBER(SEARCH("SCOM-SHSOLBR",[1]OUT_FinalEnergyCons!$A$4:$A$10000)))*1,[1]OUT_FinalEnergyCons!M$4:M$10000)</f>
        <v>4.6595694277524101E-2</v>
      </c>
      <c r="P2310" s="1" cm="1">
        <f t="array" ref="P2310">SUMPRODUCT(([1]OUT_FinalEnergyCons!$B$4:$B$10000="var_ncap")*1, (ISNUMBER(SEARCH("SCOM-SHSOLBR",[1]OUT_FinalEnergyCons!$A$4:$A$10000)))*1,[1]OUT_FinalEnergyCons!N$4:N$10000)</f>
        <v>0.30146484088814501</v>
      </c>
      <c r="Q2310" s="1" cm="1">
        <f t="array" ref="Q2310">SUMPRODUCT(([1]OUT_FinalEnergyCons!$B$4:$B$10000="var_ncap")*1, (ISNUMBER(SEARCH("SCOM-SHSOLBR",[1]OUT_FinalEnergyCons!$A$4:$A$10000)))*1,[1]OUT_FinalEnergyCons!O$4:O$10000)</f>
        <v>0.198804743430957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6.1415625687003504E-5</v>
      </c>
      <c r="J2311" s="1">
        <f t="shared" si="2316"/>
        <v>2.60912229462002E-4</v>
      </c>
      <c r="K2311" s="1">
        <f t="shared" si="2316"/>
        <v>7.9133368070610999E-2</v>
      </c>
      <c r="L2311" s="1">
        <f t="shared" si="2316"/>
        <v>4.5274914474892499E-6</v>
      </c>
      <c r="M2311" s="1">
        <f t="shared" si="2316"/>
        <v>0.139300817564976</v>
      </c>
      <c r="N2311" s="1">
        <f t="shared" si="2316"/>
        <v>1.1998735276265901E-2</v>
      </c>
      <c r="O2311" s="1">
        <f t="shared" si="2316"/>
        <v>1.50839047458372E-5</v>
      </c>
      <c r="P2311" s="1">
        <f>P2312</f>
        <v>3.35457525757988E-6</v>
      </c>
      <c r="Q2311" s="1">
        <f>Q2312</f>
        <v>1.16177436934519E-2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6.1415625687003504E-5</v>
      </c>
      <c r="J2312" s="1" cm="1">
        <f t="array" ref="J2312">SUMPRODUCT(([1]OUT_FinalEnergyCons!$B$4:$B$10000="var_ncap")*1, (ISNUMBER(SEARCH("SCOM-SHH2BR",[1]OUT_FinalEnergyCons!$A$4:$A$10000)))*1,[1]OUT_FinalEnergyCons!H$4:H$10000)</f>
        <v>2.60912229462002E-4</v>
      </c>
      <c r="K2312" s="1" cm="1">
        <f t="array" ref="K2312">SUMPRODUCT(([1]OUT_FinalEnergyCons!$B$4:$B$10000="var_ncap")*1, (ISNUMBER(SEARCH("SCOM-SHH2BR",[1]OUT_FinalEnergyCons!$A$4:$A$10000)))*1,[1]OUT_FinalEnergyCons!I$4:I$10000)</f>
        <v>7.9133368070610999E-2</v>
      </c>
      <c r="L2312" s="1" cm="1">
        <f t="array" ref="L2312">SUMPRODUCT(([1]OUT_FinalEnergyCons!$B$4:$B$10000="var_ncap")*1, (ISNUMBER(SEARCH("SCOM-SHH2BR",[1]OUT_FinalEnergyCons!$A$4:$A$10000)))*1,[1]OUT_FinalEnergyCons!J$4:J$10000)</f>
        <v>4.5274914474892499E-6</v>
      </c>
      <c r="M2312" s="1" cm="1">
        <f t="array" ref="M2312">SUMPRODUCT(([1]OUT_FinalEnergyCons!$B$4:$B$10000="var_ncap")*1, (ISNUMBER(SEARCH("SCOM-SHH2BR",[1]OUT_FinalEnergyCons!$A$4:$A$10000)))*1,[1]OUT_FinalEnergyCons!K$4:K$10000)</f>
        <v>0.139300817564976</v>
      </c>
      <c r="N2312" s="1" cm="1">
        <f t="array" ref="N2312">SUMPRODUCT(([1]OUT_FinalEnergyCons!$B$4:$B$10000="var_ncap")*1, (ISNUMBER(SEARCH("SCOM-SHH2BR",[1]OUT_FinalEnergyCons!$A$4:$A$10000)))*1,[1]OUT_FinalEnergyCons!L$4:L$10000)</f>
        <v>1.1998735276265901E-2</v>
      </c>
      <c r="O2312" s="1" cm="1">
        <f t="array" ref="O2312">SUMPRODUCT(([1]OUT_FinalEnergyCons!$B$4:$B$10000="var_ncap")*1, (ISNUMBER(SEARCH("SCOM-SHH2BR",[1]OUT_FinalEnergyCons!$A$4:$A$10000)))*1,[1]OUT_FinalEnergyCons!M$4:M$10000)</f>
        <v>1.50839047458372E-5</v>
      </c>
      <c r="P2312" s="1" cm="1">
        <f t="array" ref="P2312">SUMPRODUCT(([1]OUT_FinalEnergyCons!$B$4:$B$10000="var_ncap")*1, (ISNUMBER(SEARCH("SCOM-SHH2BR",[1]OUT_FinalEnergyCons!$A$4:$A$10000)))*1,[1]OUT_FinalEnergyCons!N$4:N$10000)</f>
        <v>3.35457525757988E-6</v>
      </c>
      <c r="Q2312" s="1" cm="1">
        <f t="array" ref="Q2312">SUMPRODUCT(([1]OUT_FinalEnergyCons!$B$4:$B$10000="var_ncap")*1, (ISNUMBER(SEARCH("SCOM-SHH2BR",[1]OUT_FinalEnergyCons!$A$4:$A$10000)))*1,[1]OUT_FinalEnergyCons!O$4:O$10000)</f>
        <v>1.16177436934519E-2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2.3528723471585901E-4</v>
      </c>
      <c r="G2313" s="3">
        <f t="shared" si="2317"/>
        <v>8.77115049772843E-5</v>
      </c>
      <c r="H2313" s="3">
        <f t="shared" si="2317"/>
        <v>2.4535953035812799E-6</v>
      </c>
      <c r="I2313" s="3">
        <f t="shared" si="2317"/>
        <v>4.0668880208008362E-3</v>
      </c>
      <c r="J2313" s="3">
        <f t="shared" si="2317"/>
        <v>0.44141996259198663</v>
      </c>
      <c r="K2313" s="3">
        <f t="shared" si="2317"/>
        <v>6.7900945488205508E-2</v>
      </c>
      <c r="L2313" s="3">
        <f t="shared" ref="L2313:O2313" si="2318">SUM(L2314,L2318,L2321)</f>
        <v>2.2063425856930753E-2</v>
      </c>
      <c r="M2313" s="3">
        <f t="shared" si="2318"/>
        <v>0.19296736191831854</v>
      </c>
      <c r="N2313" s="3">
        <f t="shared" si="2318"/>
        <v>0.36598909521389289</v>
      </c>
      <c r="O2313" s="3">
        <f t="shared" si="2318"/>
        <v>0.28954923373903091</v>
      </c>
      <c r="P2313" s="3">
        <f>SUM(P2314,P2318,P2321)</f>
        <v>0.10191452013490179</v>
      </c>
      <c r="Q2313" s="3">
        <f>SUM(Q2314,Q2318,Q2321)</f>
        <v>0.15886381165294261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2.3528723471585901E-4</v>
      </c>
      <c r="G2314" s="1" cm="1">
        <f t="array" ref="G2314">SUMPRODUCT(ISNUMBER(SEARCH("SUP_ELCH2*",[1]OUT_SyntheticFuels!$C$4:$C$1000))*1,("var_ncap"=[1]OUT_SyntheticFuels!$B$4:$B$1000)*1,[1]OUT_SyntheticFuels!F$4:F$1000)</f>
        <v>8.77115049772843E-5</v>
      </c>
      <c r="H2314" s="1" cm="1">
        <f t="array" ref="H2314">SUMPRODUCT(ISNUMBER(SEARCH("SUP_ELCH2*",[1]OUT_SyntheticFuels!$C$4:$C$1000))*1,("var_ncap"=[1]OUT_SyntheticFuels!$B$4:$B$1000)*1,[1]OUT_SyntheticFuels!G$4:G$1000)</f>
        <v>2.4535953035812799E-6</v>
      </c>
      <c r="I2314" s="1" cm="1">
        <f t="array" ref="I2314">SUMPRODUCT(ISNUMBER(SEARCH("SUP_ELCH2*",[1]OUT_SyntheticFuels!$C$4:$C$1000))*1,("var_ncap"=[1]OUT_SyntheticFuels!$B$4:$B$1000)*1,[1]OUT_SyntheticFuels!H$4:H$1000)</f>
        <v>4.0666509192601643E-3</v>
      </c>
      <c r="J2314" s="1" cm="1">
        <f t="array" ref="J2314">SUMPRODUCT(ISNUMBER(SEARCH("SUP_ELCH2*",[1]OUT_SyntheticFuels!$C$4:$C$1000))*1,("var_ncap"=[1]OUT_SyntheticFuels!$B$4:$B$1000)*1,[1]OUT_SyntheticFuels!I$4:I$1000)</f>
        <v>0.4414194248098765</v>
      </c>
      <c r="K2314" s="1" cm="1">
        <f t="array" ref="K2314">SUMPRODUCT(ISNUMBER(SEARCH("SUP_ELCH2*",[1]OUT_SyntheticFuels!$C$4:$C$1000))*1,("var_ncap"=[1]OUT_SyntheticFuels!$B$4:$B$1000)*1,[1]OUT_SyntheticFuels!J$4:J$1000)</f>
        <v>6.7899964939796817E-2</v>
      </c>
      <c r="L2314" s="1" cm="1">
        <f t="array" ref="L2314">SUMPRODUCT(ISNUMBER(SEARCH("SUP_ELCH2*",[1]OUT_SyntheticFuels!$C$4:$C$1000))*1,("var_ncap"=[1]OUT_SyntheticFuels!$B$4:$B$1000)*1,[1]OUT_SyntheticFuels!K$4:K$1000)</f>
        <v>2.2061588391551527E-2</v>
      </c>
      <c r="M2314" s="1" cm="1">
        <f t="array" ref="M2314">SUMPRODUCT(ISNUMBER(SEARCH("SUP_ELCH2*",[1]OUT_SyntheticFuels!$C$4:$C$1000))*1,("var_ncap"=[1]OUT_SyntheticFuels!$B$4:$B$1000)*1,[1]OUT_SyntheticFuels!L$4:L$1000)</f>
        <v>0.10697114708924188</v>
      </c>
      <c r="N2314" s="1" cm="1">
        <f t="array" ref="N2314">SUMPRODUCT(ISNUMBER(SEARCH("SUP_ELCH2*",[1]OUT_SyntheticFuels!$C$4:$C$1000))*1,("var_ncap"=[1]OUT_SyntheticFuels!$B$4:$B$1000)*1,[1]OUT_SyntheticFuels!M$4:M$1000)</f>
        <v>0.28383028870263483</v>
      </c>
      <c r="O2314" s="1" cm="1">
        <f t="array" ref="O2314">SUMPRODUCT(ISNUMBER(SEARCH("SUP_ELCH2*",[1]OUT_SyntheticFuels!$C$4:$C$1000))*1,("var_ncap"=[1]OUT_SyntheticFuels!$B$4:$B$1000)*1,[1]OUT_SyntheticFuels!N$4:N$1000)</f>
        <v>0.28240325333889976</v>
      </c>
      <c r="P2314" s="1" cm="1">
        <f t="array" ref="P2314">SUMPRODUCT(ISNUMBER(SEARCH("SUP_ELCH2*",[1]OUT_SyntheticFuels!$C$4:$C$1000))*1,("var_ncap"=[1]OUT_SyntheticFuels!$B$4:$B$1000)*1,[1]OUT_SyntheticFuels!O$4:O$1000)</f>
        <v>6.8548062305180235E-2</v>
      </c>
      <c r="Q2314" s="1" cm="1">
        <f t="array" ref="Q2314">SUMPRODUCT(ISNUMBER(SEARCH("SUP_ELCH2*",[1]OUT_SyntheticFuels!$C$4:$C$1000))*1,("var_ncap"=[1]OUT_SyntheticFuels!$B$4:$B$1000)*1,[1]OUT_SyntheticFuels!P$4:P$1000)</f>
        <v>0.14572340356788865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2.3528723471585901E-4</v>
      </c>
      <c r="G2315" s="1">
        <f t="shared" si="2321"/>
        <v>8.77115049772843E-5</v>
      </c>
      <c r="H2315" s="1">
        <f t="shared" si="2321"/>
        <v>2.4535953035812799E-6</v>
      </c>
      <c r="I2315" s="1">
        <f t="shared" si="2321"/>
        <v>4.06311555202446E-3</v>
      </c>
      <c r="J2315" s="1">
        <f t="shared" si="2321"/>
        <v>0.44130430561782702</v>
      </c>
      <c r="K2315" s="1">
        <f t="shared" si="2321"/>
        <v>6.7611191927828981E-2</v>
      </c>
      <c r="L2315" s="1">
        <f t="shared" ref="L2315:O2315" si="2322">L2314-L2316-L2317</f>
        <v>2.1844518234747499E-2</v>
      </c>
      <c r="M2315" s="1">
        <f t="shared" si="2322"/>
        <v>0.106552077509155</v>
      </c>
      <c r="N2315" s="1">
        <f t="shared" si="2322"/>
        <v>0.28375529302097902</v>
      </c>
      <c r="O2315" s="1">
        <f t="shared" si="2322"/>
        <v>0.28185290584053801</v>
      </c>
      <c r="P2315" s="1">
        <f>P2314-P2316-P2317</f>
        <v>6.8540576110948506E-2</v>
      </c>
      <c r="Q2315" s="1">
        <f>Q2314-Q2316-Q2317</f>
        <v>0.144624309749883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3.5353672357047402E-6</v>
      </c>
      <c r="J2316" s="1" cm="1">
        <f t="array" ref="J2316">SUMPRODUCT(ISNUMBER(SEARCH("SUP_ELCH2*D",[1]OUT_SyntheticFuels!$C$4:$C$1000))*1,("var_ncap"=[1]OUT_SyntheticFuels!$B$4:$B$1000)*1,[1]OUT_SyntheticFuels!I$4:I$1000)</f>
        <v>1.1511919204949999E-4</v>
      </c>
      <c r="K2316" s="1" cm="1">
        <f t="array" ref="K2316">SUMPRODUCT(ISNUMBER(SEARCH("SUP_ELCH2*D",[1]OUT_SyntheticFuels!$C$4:$C$1000))*1,("var_ncap"=[1]OUT_SyntheticFuels!$B$4:$B$1000)*1,[1]OUT_SyntheticFuels!J$4:J$1000)</f>
        <v>1.7276243279736802E-5</v>
      </c>
      <c r="L2316" s="1" cm="1">
        <f t="array" ref="L2316">SUMPRODUCT(ISNUMBER(SEARCH("SUP_ELCH2*D",[1]OUT_SyntheticFuels!$C$4:$C$1000))*1,("var_ncap"=[1]OUT_SyntheticFuels!$B$4:$B$1000)*1,[1]OUT_SyntheticFuels!K$4:K$1000)</f>
        <v>6.6715746124232103E-6</v>
      </c>
      <c r="M2316" s="1" cm="1">
        <f t="array" ref="M2316">SUMPRODUCT(ISNUMBER(SEARCH("SUP_ELCH2*D",[1]OUT_SyntheticFuels!$C$4:$C$1000))*1,("var_ncap"=[1]OUT_SyntheticFuels!$B$4:$B$1000)*1,[1]OUT_SyntheticFuels!L$4:L$1000)</f>
        <v>2.6690724292942199E-5</v>
      </c>
      <c r="N2316" s="1" cm="1">
        <f t="array" ref="N2316">SUMPRODUCT(ISNUMBER(SEARCH("SUP_ELCH2*D",[1]OUT_SyntheticFuels!$C$4:$C$1000))*1,("var_ncap"=[1]OUT_SyntheticFuels!$B$4:$B$1000)*1,[1]OUT_SyntheticFuels!M$4:M$1000)</f>
        <v>6.4524882665754297E-5</v>
      </c>
      <c r="O2316" s="1" cm="1">
        <f t="array" ref="O2316">SUMPRODUCT(ISNUMBER(SEARCH("SUP_ELCH2*D",[1]OUT_SyntheticFuels!$C$4:$C$1000))*1,("var_ncap"=[1]OUT_SyntheticFuels!$B$4:$B$1000)*1,[1]OUT_SyntheticFuels!N$4:N$1000)</f>
        <v>5.6698604457935499E-5</v>
      </c>
      <c r="P2316" s="1" cm="1">
        <f t="array" ref="P2316">SUMPRODUCT(ISNUMBER(SEARCH("SUP_ELCH2*D",[1]OUT_SyntheticFuels!$C$4:$C$1000))*1,("var_ncap"=[1]OUT_SyntheticFuels!$B$4:$B$1000)*1,[1]OUT_SyntheticFuels!O$4:O$1000)</f>
        <v>1.30099247722753E-6</v>
      </c>
      <c r="Q2316" s="1" cm="1">
        <f t="array" ref="Q2316">SUMPRODUCT(ISNUMBER(SEARCH("SUP_ELCH2*D",[1]OUT_SyntheticFuels!$C$4:$C$1000))*1,("var_ncap"=[1]OUT_SyntheticFuels!$B$4:$B$1000)*1,[1]OUT_SyntheticFuels!P$4:P$1000)</f>
        <v>1.02089038023803E-4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2.7149676868808902E-4</v>
      </c>
      <c r="L2317" s="1" cm="1">
        <f t="array" ref="L2317">SUMPRODUCT(ISNUMBER(SEARCH("SUP_ELCH2*SOEC*",[1]OUT_SyntheticFuels!$C$4:$C$1000))*1,("var_ncap"=[1]OUT_SyntheticFuels!$B$4:$B$1000)*1,[1]OUT_SyntheticFuels!K$4:K$1000)</f>
        <v>2.10398582191606E-4</v>
      </c>
      <c r="M2317" s="1" cm="1">
        <f t="array" ref="M2317">SUMPRODUCT(ISNUMBER(SEARCH("SUP_ELCH2*SOEC*",[1]OUT_SyntheticFuels!$C$4:$C$1000))*1,("var_ncap"=[1]OUT_SyntheticFuels!$B$4:$B$1000)*1,[1]OUT_SyntheticFuels!L$4:L$1000)</f>
        <v>3.9237885579393E-4</v>
      </c>
      <c r="N2317" s="1" cm="1">
        <f t="array" ref="N2317">SUMPRODUCT(ISNUMBER(SEARCH("SUP_ELCH2*SOEC*",[1]OUT_SyntheticFuels!$C$4:$C$1000))*1,("var_ncap"=[1]OUT_SyntheticFuels!$B$4:$B$1000)*1,[1]OUT_SyntheticFuels!M$4:M$1000)</f>
        <v>1.04707989900794E-5</v>
      </c>
      <c r="O2317" s="1" cm="1">
        <f t="array" ref="O2317">SUMPRODUCT(ISNUMBER(SEARCH("SUP_ELCH2*SOEC*",[1]OUT_SyntheticFuels!$C$4:$C$1000))*1,("var_ncap"=[1]OUT_SyntheticFuels!$B$4:$B$1000)*1,[1]OUT_SyntheticFuels!N$4:N$1000)</f>
        <v>4.9364889390380803E-4</v>
      </c>
      <c r="P2317" s="1" cm="1">
        <f t="array" ref="P2317">SUMPRODUCT(ISNUMBER(SEARCH("SUP_ELCH2*SOEC*",[1]OUT_SyntheticFuels!$C$4:$C$1000))*1,("var_ncap"=[1]OUT_SyntheticFuels!$B$4:$B$1000)*1,[1]OUT_SyntheticFuels!O$4:O$1000)</f>
        <v>6.18520175450288E-6</v>
      </c>
      <c r="Q2317" s="1" cm="1">
        <f t="array" ref="Q2317">SUMPRODUCT(ISNUMBER(SEARCH("SUP_ELCH2*SOEC*",[1]OUT_SyntheticFuels!$C$4:$C$1000))*1,("var_ncap"=[1]OUT_SyntheticFuels!$B$4:$B$1000)*1,[1]OUT_SyntheticFuels!P$4:P$1000)</f>
        <v>9.970047799818609E-4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2.37101540671563E-7</v>
      </c>
      <c r="J2318" s="1">
        <f t="shared" si="2323"/>
        <v>5.37782110137095E-7</v>
      </c>
      <c r="K2318" s="1">
        <f t="shared" si="2323"/>
        <v>9.8054840869332487E-7</v>
      </c>
      <c r="L2318" s="1">
        <f t="shared" ref="L2318:O2318" si="2324">SUM(L2319:L2320)</f>
        <v>1.8374653792249731E-6</v>
      </c>
      <c r="M2318" s="1">
        <f t="shared" si="2324"/>
        <v>1.226165857510475E-4</v>
      </c>
      <c r="N2318" s="1">
        <f t="shared" si="2324"/>
        <v>2.6910765758393429E-6</v>
      </c>
      <c r="O2318" s="1">
        <f t="shared" si="2324"/>
        <v>3.9970231907657146E-5</v>
      </c>
      <c r="P2318" s="1">
        <f>SUM(P2319:P2320)</f>
        <v>4.42035806067914E-6</v>
      </c>
      <c r="Q2318" s="1">
        <f>SUM(Q2319:Q2320)</f>
        <v>1.854915671702187E-4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2.37101540671563E-7</v>
      </c>
      <c r="J2319" s="1" cm="1">
        <f t="array" ref="J2319">SUMPRODUCT(ISNUMBER(SEARCH("SUP_NGAH2",[1]OUT_SyntheticFuels!$C$4:$C$1000))*1,("var_ncap"=[1]OUT_SyntheticFuels!$B$4:$B$1000)*1,[1]OUT_SyntheticFuels!I$4:I$1000)-J2320</f>
        <v>5.37782110137095E-7</v>
      </c>
      <c r="K2319" s="1" cm="1">
        <f t="array" ref="K2319">SUMPRODUCT(ISNUMBER(SEARCH("SUP_NGAH2",[1]OUT_SyntheticFuels!$C$4:$C$1000))*1,("var_ncap"=[1]OUT_SyntheticFuels!$B$4:$B$1000)*1,[1]OUT_SyntheticFuels!J$4:J$1000)-K2320</f>
        <v>6.8312585470938686E-7</v>
      </c>
      <c r="L2319" s="1" cm="1">
        <f t="array" ref="L2319">SUMPRODUCT(ISNUMBER(SEARCH("SUP_NGAH2",[1]OUT_SyntheticFuels!$C$4:$C$1000))*1,("var_ncap"=[1]OUT_SyntheticFuels!$B$4:$B$1000)*1,[1]OUT_SyntheticFuels!K$4:K$1000)-L2320</f>
        <v>1.14037065841959E-6</v>
      </c>
      <c r="M2319" s="1" cm="1">
        <f t="array" ref="M2319">SUMPRODUCT(ISNUMBER(SEARCH("SUP_NGAH2",[1]OUT_SyntheticFuels!$C$4:$C$1000))*1,("var_ncap"=[1]OUT_SyntheticFuels!$B$4:$B$1000)*1,[1]OUT_SyntheticFuels!L$4:L$1000)-M2320</f>
        <v>6.2589531476664294E-5</v>
      </c>
      <c r="N2319" s="1" cm="1">
        <f t="array" ref="N2319">SUMPRODUCT(ISNUMBER(SEARCH("SUP_NGAH2",[1]OUT_SyntheticFuels!$C$4:$C$1000))*1,("var_ncap"=[1]OUT_SyntheticFuels!$B$4:$B$1000)*1,[1]OUT_SyntheticFuels!M$4:M$1000)-N2320</f>
        <v>1.8416967537176398E-6</v>
      </c>
      <c r="O2319" s="1" cm="1">
        <f t="array" ref="O2319">SUMPRODUCT(ISNUMBER(SEARCH("SUP_NGAH2",[1]OUT_SyntheticFuels!$C$4:$C$1000))*1,("var_ncap"=[1]OUT_SyntheticFuels!$B$4:$B$1000)*1,[1]OUT_SyntheticFuels!N$4:N$1000)-O2320</f>
        <v>3.4253198916577998E-5</v>
      </c>
      <c r="P2319" s="1" cm="1">
        <f t="array" ref="P2319">SUMPRODUCT(ISNUMBER(SEARCH("SUP_NGAH2",[1]OUT_SyntheticFuels!$C$4:$C$1000))*1,("var_ncap"=[1]OUT_SyntheticFuels!$B$4:$B$1000)*1,[1]OUT_SyntheticFuels!O$4:O$1000)-P2320</f>
        <v>3.1955806642640499E-6</v>
      </c>
      <c r="Q2319" s="1" cm="1">
        <f t="array" ref="Q2319">SUMPRODUCT(ISNUMBER(SEARCH("SUP_NGAH2",[1]OUT_SyntheticFuels!$C$4:$C$1000))*1,("var_ncap"=[1]OUT_SyntheticFuels!$B$4:$B$1000)*1,[1]OUT_SyntheticFuels!P$4:P$1000)-Q2320</f>
        <v>1.2987411887003798E-4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2.97422553983938E-7</v>
      </c>
      <c r="L2320" s="1" cm="1">
        <f t="array" ref="L2320">SUMPRODUCT(ISNUMBER(SEARCH("SUP_NGAH2CCS",[1]OUT_SyntheticFuels!$C$4:$C$1000))*1,("var_ncap"=[1]OUT_SyntheticFuels!$B$4:$B$1000)*1,[1]OUT_SyntheticFuels!K$4:K$1000)</f>
        <v>6.9709472080538304E-7</v>
      </c>
      <c r="M2320" s="1" cm="1">
        <f t="array" ref="M2320">SUMPRODUCT(ISNUMBER(SEARCH("SUP_NGAH2CCS",[1]OUT_SyntheticFuels!$C$4:$C$1000))*1,("var_ncap"=[1]OUT_SyntheticFuels!$B$4:$B$1000)*1,[1]OUT_SyntheticFuels!L$4:L$1000)</f>
        <v>6.0027054274383198E-5</v>
      </c>
      <c r="N2320" s="1" cm="1">
        <f t="array" ref="N2320">SUMPRODUCT(ISNUMBER(SEARCH("SUP_NGAH2CCS",[1]OUT_SyntheticFuels!$C$4:$C$1000))*1,("var_ncap"=[1]OUT_SyntheticFuels!$B$4:$B$1000)*1,[1]OUT_SyntheticFuels!M$4:M$1000)</f>
        <v>8.4937982212170301E-7</v>
      </c>
      <c r="O2320" s="1" cm="1">
        <f t="array" ref="O2320">SUMPRODUCT(ISNUMBER(SEARCH("SUP_NGAH2CCS",[1]OUT_SyntheticFuels!$C$4:$C$1000))*1,("var_ncap"=[1]OUT_SyntheticFuels!$B$4:$B$1000)*1,[1]OUT_SyntheticFuels!N$4:N$1000)</f>
        <v>5.7170329910791497E-6</v>
      </c>
      <c r="P2320" s="1" cm="1">
        <f t="array" ref="P2320">SUMPRODUCT(ISNUMBER(SEARCH("SUP_NGAH2CCS",[1]OUT_SyntheticFuels!$C$4:$C$1000))*1,("var_ncap"=[1]OUT_SyntheticFuels!$B$4:$B$1000)*1,[1]OUT_SyntheticFuels!O$4:O$1000)</f>
        <v>1.22477739641509E-6</v>
      </c>
      <c r="Q2320" s="1" cm="1">
        <f t="array" ref="Q2320">SUMPRODUCT(ISNUMBER(SEARCH("SUP_NGAH2CCS",[1]OUT_SyntheticFuels!$C$4:$C$1000))*1,("var_ncap"=[1]OUT_SyntheticFuels!$B$4:$B$1000)*1,[1]OUT_SyntheticFuels!P$4:P$1000)</f>
        <v>5.5617448300180703E-5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8.5873598243325619E-2</v>
      </c>
      <c r="N2321" s="1">
        <f t="shared" si="2326"/>
        <v>8.2156115434682181E-2</v>
      </c>
      <c r="O2321" s="1">
        <f t="shared" si="2326"/>
        <v>7.106010168223484E-3</v>
      </c>
      <c r="P2321" s="1">
        <f>SUM(P2322:P2323)</f>
        <v>3.3362037471660874E-2</v>
      </c>
      <c r="Q2321" s="1">
        <f>SUM(Q2322:Q2323)</f>
        <v>1.2954916517883743E-2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2.5513015092015756E-5</v>
      </c>
      <c r="N2322" s="1" cm="1">
        <f t="array" ref="N2322">SUMPRODUCT(ISNUMBER(SEARCH("SUP_WODH2",[1]OUT_SyntheticFuels!$C$4:$C$1000))*1,("var_ncap"=[1]OUT_SyntheticFuels!$B$4:$B$1000)*1,[1]OUT_SyntheticFuels!M$4:M$1000)-N2323</f>
        <v>5.3890326898176077E-7</v>
      </c>
      <c r="O2322" s="1" cm="1">
        <f t="array" ref="O2322">SUMPRODUCT(ISNUMBER(SEARCH("SUP_WODH2",[1]OUT_SyntheticFuels!$C$4:$C$1000))*1,("var_ncap"=[1]OUT_SyntheticFuels!$B$4:$B$1000)*1,[1]OUT_SyntheticFuels!N$4:N$1000)-O2323</f>
        <v>7.6135014723741068E-6</v>
      </c>
      <c r="P2322" s="1" cm="1">
        <f t="array" ref="P2322">SUMPRODUCT(ISNUMBER(SEARCH("SUP_WODH2",[1]OUT_SyntheticFuels!$C$4:$C$1000))*1,("var_ncap"=[1]OUT_SyntheticFuels!$B$4:$B$1000)*1,[1]OUT_SyntheticFuels!O$4:O$1000)-P2323</f>
        <v>5.3289309067533486E-7</v>
      </c>
      <c r="Q2322" s="1" cm="1">
        <f t="array" ref="Q2322">SUMPRODUCT(ISNUMBER(SEARCH("SUP_WODH2",[1]OUT_SyntheticFuels!$C$4:$C$1000))*1,("var_ncap"=[1]OUT_SyntheticFuels!$B$4:$B$1000)*1,[1]OUT_SyntheticFuels!P$4:P$1000)-Q2323</f>
        <v>3.6906032148543988E-5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8.5848085228233603E-2</v>
      </c>
      <c r="N2323" s="1" cm="1">
        <f t="array" ref="N2323">SUMPRODUCT(ISNUMBER(SEARCH("SUP_WODH2CCS",[1]OUT_SyntheticFuels!$C$4:$C$1000))*1,("var_ncap"=[1]OUT_SyntheticFuels!$B$4:$B$1000)*1,[1]OUT_SyntheticFuels!M$4:M$1000)</f>
        <v>8.2155576531413199E-2</v>
      </c>
      <c r="O2323" s="1" cm="1">
        <f t="array" ref="O2323">SUMPRODUCT(ISNUMBER(SEARCH("SUP_WODH2CCS",[1]OUT_SyntheticFuels!$C$4:$C$1000))*1,("var_ncap"=[1]OUT_SyntheticFuels!$B$4:$B$1000)*1,[1]OUT_SyntheticFuels!N$4:N$1000)</f>
        <v>7.0983966667511099E-3</v>
      </c>
      <c r="P2323" s="1" cm="1">
        <f t="array" ref="P2323">SUMPRODUCT(ISNUMBER(SEARCH("SUP_WODH2CCS",[1]OUT_SyntheticFuels!$C$4:$C$1000))*1,("var_ncap"=[1]OUT_SyntheticFuels!$B$4:$B$1000)*1,[1]OUT_SyntheticFuels!O$4:O$1000)</f>
        <v>3.3361504578570199E-2</v>
      </c>
      <c r="Q2323" s="1" cm="1">
        <f t="array" ref="Q2323">SUMPRODUCT(ISNUMBER(SEARCH("SUP_WODH2CCS",[1]OUT_SyntheticFuels!$C$4:$C$1000))*1,("var_ncap"=[1]OUT_SyntheticFuels!$B$4:$B$1000)*1,[1]OUT_SyntheticFuels!P$4:P$1000)</f>
        <v>1.2918010485735199E-2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9.6090379621071497E-8</v>
      </c>
      <c r="G2325" s="7" cm="1">
        <f t="array" ref="G2325">SUMPRODUCT(("CT_CWODBDS"=[1]OUT_SyntheticFuels!$C$4:$C$1000)*1,("var_ncap"=[1]OUT_SyntheticFuels!$B$4:$B$1000)*1,[1]OUT_SyntheticFuels!F$4:F$1000)</f>
        <v>6.2769282478219398E-8</v>
      </c>
      <c r="H2325" s="7" cm="1">
        <f t="array" ref="H2325">SUMPRODUCT(("CT_CWODBDS"=[1]OUT_SyntheticFuels!$C$4:$C$1000)*1,("var_ncap"=[1]OUT_SyntheticFuels!$B$4:$B$1000)*1,[1]OUT_SyntheticFuels!G$4:G$1000)</f>
        <v>5.2880093943611201E-8</v>
      </c>
      <c r="I2325" s="7" cm="1">
        <f t="array" ref="I2325">SUMPRODUCT(("CT_CWODBDS"=[1]OUT_SyntheticFuels!$C$4:$C$1000)*1,("var_ncap"=[1]OUT_SyntheticFuels!$B$4:$B$1000)*1,[1]OUT_SyntheticFuels!H$4:H$1000)</f>
        <v>9.3573972791657896E-8</v>
      </c>
      <c r="J2325" s="7" cm="1">
        <f t="array" ref="J2325">SUMPRODUCT(("CT_CWODBDS"=[1]OUT_SyntheticFuels!$C$4:$C$1000)*1,("var_ncap"=[1]OUT_SyntheticFuels!$B$4:$B$1000)*1,[1]OUT_SyntheticFuels!I$4:I$1000)</f>
        <v>1.6865915939325899E-5</v>
      </c>
      <c r="K2325" s="7" cm="1">
        <f t="array" ref="K2325">SUMPRODUCT(("CT_CWODBDS"=[1]OUT_SyntheticFuels!$C$4:$C$1000)*1,("var_ncap"=[1]OUT_SyntheticFuels!$B$4:$B$1000)*1,[1]OUT_SyntheticFuels!J$4:J$1000)</f>
        <v>8.5154851617960597E-7</v>
      </c>
      <c r="L2325" s="7" cm="1">
        <f t="array" ref="L2325">SUMPRODUCT(("CT_CWODBDS"=[1]OUT_SyntheticFuels!$C$4:$C$1000)*1,("var_ncap"=[1]OUT_SyntheticFuels!$B$4:$B$1000)*1,[1]OUT_SyntheticFuels!K$4:K$1000)</f>
        <v>8.3393686793131705E-7</v>
      </c>
      <c r="M2325" s="7" cm="1">
        <f t="array" ref="M2325">SUMPRODUCT(("CT_CWODBDS"=[1]OUT_SyntheticFuels!$C$4:$C$1000)*1,("var_ncap"=[1]OUT_SyntheticFuels!$B$4:$B$1000)*1,[1]OUT_SyntheticFuels!L$4:L$1000)</f>
        <v>1.21275971140102E-5</v>
      </c>
      <c r="N2325" s="7" cm="1">
        <f t="array" ref="N2325">SUMPRODUCT(("CT_CWODBDS"=[1]OUT_SyntheticFuels!$C$4:$C$1000)*1,("var_ncap"=[1]OUT_SyntheticFuels!$B$4:$B$1000)*1,[1]OUT_SyntheticFuels!M$4:M$1000)</f>
        <v>1.5536509161046599E-6</v>
      </c>
      <c r="O2325" s="7" cm="1">
        <f t="array" ref="O2325">SUMPRODUCT(("CT_CWODBDS"=[1]OUT_SyntheticFuels!$C$4:$C$1000)*1,("var_ncap"=[1]OUT_SyntheticFuels!$B$4:$B$1000)*1,[1]OUT_SyntheticFuels!N$4:N$1000)</f>
        <v>1.9714521532078399E-5</v>
      </c>
      <c r="P2325" s="7" cm="1">
        <f t="array" ref="P2325">SUMPRODUCT(("CT_CWODBDS"=[1]OUT_SyntheticFuels!$C$4:$C$1000)*1,("var_ncap"=[1]OUT_SyntheticFuels!$B$4:$B$1000)*1,[1]OUT_SyntheticFuels!O$4:O$1000)</f>
        <v>4.3558180616028402E-7</v>
      </c>
      <c r="Q2325" s="7" cm="1">
        <f t="array" ref="Q2325">SUMPRODUCT(("CT_CWODBDS"=[1]OUT_SyntheticFuels!$C$4:$C$1000)*1,("var_ncap"=[1]OUT_SyntheticFuels!$B$4:$B$1000)*1,[1]OUT_SyntheticFuels!P$4:P$1000)</f>
        <v>4.6481931937176E-5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1.34087455711881E-5</v>
      </c>
      <c r="L2326" s="7" cm="1">
        <f t="array" ref="L2326">SUMPRODUCT(("CT_CWODBDSCCS"=[1]OUT_SyntheticFuels!$C$4:$C$1000)*1,("var_ncap"=[1]OUT_SyntheticFuels!$B$4:$B$1000)*1,[1]OUT_SyntheticFuels!K$4:K$1000)</f>
        <v>1.2012527707820501E-6</v>
      </c>
      <c r="M2326" s="7" cm="1">
        <f t="array" ref="M2326">SUMPRODUCT(("CT_CWODBDSCCS"=[1]OUT_SyntheticFuels!$C$4:$C$1000)*1,("var_ncap"=[1]OUT_SyntheticFuels!$B$4:$B$1000)*1,[1]OUT_SyntheticFuels!L$4:L$1000)</f>
        <v>0.17540340869413401</v>
      </c>
      <c r="N2326" s="7" cm="1">
        <f t="array" ref="N2326">SUMPRODUCT(("CT_CWODBDSCCS"=[1]OUT_SyntheticFuels!$C$4:$C$1000)*1,("var_ncap"=[1]OUT_SyntheticFuels!$B$4:$B$1000)*1,[1]OUT_SyntheticFuels!M$4:M$1000)</f>
        <v>1.52354032438016E-2</v>
      </c>
      <c r="O2326" s="7" cm="1">
        <f t="array" ref="O2326">SUMPRODUCT(("CT_CWODBDSCCS"=[1]OUT_SyntheticFuels!$C$4:$C$1000)*1,("var_ncap"=[1]OUT_SyntheticFuels!$B$4:$B$1000)*1,[1]OUT_SyntheticFuels!N$4:N$1000)</f>
        <v>3.0332996662158601E-7</v>
      </c>
      <c r="P2326" s="7" cm="1">
        <f t="array" ref="P2326">SUMPRODUCT(("CT_CWODBDSCCS"=[1]OUT_SyntheticFuels!$C$4:$C$1000)*1,("var_ncap"=[1]OUT_SyntheticFuels!$B$4:$B$1000)*1,[1]OUT_SyntheticFuels!O$4:O$1000)</f>
        <v>1.99896598551707E-6</v>
      </c>
      <c r="Q2326" s="7" cm="1">
        <f t="array" ref="Q2326">SUMPRODUCT(("CT_CWODBDSCCS"=[1]OUT_SyntheticFuels!$C$4:$C$1000)*1,("var_ncap"=[1]OUT_SyntheticFuels!$B$4:$B$1000)*1,[1]OUT_SyntheticFuels!P$4:P$1000)</f>
        <v>0.185811082102667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4.8515494689131602E-3</v>
      </c>
      <c r="G2327" s="7" cm="1">
        <f t="array" ref="G2327">SUMPRODUCT(("CT_CWODETH"=[1]OUT_SyntheticFuels!$C$4:$C$1000)*1,("var_ncap"=[1]OUT_SyntheticFuels!$B$4:$B$1000)*1,[1]OUT_SyntheticFuels!F$4:F$1000)</f>
        <v>9.6154820615153997E-8</v>
      </c>
      <c r="H2327" s="7" cm="1">
        <f t="array" ref="H2327">SUMPRODUCT(("CT_CWODETH"=[1]OUT_SyntheticFuels!$C$4:$C$1000)*1,("var_ncap"=[1]OUT_SyntheticFuels!$B$4:$B$1000)*1,[1]OUT_SyntheticFuels!G$4:G$1000)</f>
        <v>1.4388497771138101E-7</v>
      </c>
      <c r="I2327" s="7" cm="1">
        <f t="array" ref="I2327">SUMPRODUCT(("CT_CWODETH"=[1]OUT_SyntheticFuels!$C$4:$C$1000)*1,("var_ncap"=[1]OUT_SyntheticFuels!$B$4:$B$1000)*1,[1]OUT_SyntheticFuels!H$4:H$1000)</f>
        <v>9.8998728616648302E-8</v>
      </c>
      <c r="J2327" s="7" cm="1">
        <f t="array" ref="J2327">SUMPRODUCT(("CT_CWODETH"=[1]OUT_SyntheticFuels!$C$4:$C$1000)*1,("var_ncap"=[1]OUT_SyntheticFuels!$B$4:$B$1000)*1,[1]OUT_SyntheticFuels!I$4:I$1000)</f>
        <v>8.6661723260959397E-7</v>
      </c>
      <c r="K2327" s="7" cm="1">
        <f t="array" ref="K2327">SUMPRODUCT(("CT_CWODETH"=[1]OUT_SyntheticFuels!$C$4:$C$1000)*1,("var_ncap"=[1]OUT_SyntheticFuels!$B$4:$B$1000)*1,[1]OUT_SyntheticFuels!J$4:J$1000)</f>
        <v>3.8271375529398602E-6</v>
      </c>
      <c r="L2327" s="7" cm="1">
        <f t="array" ref="L2327">SUMPRODUCT(("CT_CWODETH"=[1]OUT_SyntheticFuels!$C$4:$C$1000)*1,("var_ncap"=[1]OUT_SyntheticFuels!$B$4:$B$1000)*1,[1]OUT_SyntheticFuels!K$4:K$1000)</f>
        <v>7.0959060665863898E-6</v>
      </c>
      <c r="M2327" s="7" cm="1">
        <f t="array" ref="M2327">SUMPRODUCT(("CT_CWODETH"=[1]OUT_SyntheticFuels!$C$4:$C$1000)*1,("var_ncap"=[1]OUT_SyntheticFuels!$B$4:$B$1000)*1,[1]OUT_SyntheticFuels!L$4:L$1000)</f>
        <v>8.9556030617091905E-6</v>
      </c>
      <c r="N2327" s="7" cm="1">
        <f t="array" ref="N2327">SUMPRODUCT(("CT_CWODETH"=[1]OUT_SyntheticFuels!$C$4:$C$1000)*1,("var_ncap"=[1]OUT_SyntheticFuels!$B$4:$B$1000)*1,[1]OUT_SyntheticFuels!M$4:M$1000)</f>
        <v>6.0675428677368798E-7</v>
      </c>
      <c r="O2327" s="7" cm="1">
        <f t="array" ref="O2327">SUMPRODUCT(("CT_CWODETH"=[1]OUT_SyntheticFuels!$C$4:$C$1000)*1,("var_ncap"=[1]OUT_SyntheticFuels!$B$4:$B$1000)*1,[1]OUT_SyntheticFuels!N$4:N$1000)</f>
        <v>1.3209671394024999E-5</v>
      </c>
      <c r="P2327" s="7" cm="1">
        <f t="array" ref="P2327">SUMPRODUCT(("CT_CWODETH"=[1]OUT_SyntheticFuels!$C$4:$C$1000)*1,("var_ncap"=[1]OUT_SyntheticFuels!$B$4:$B$1000)*1,[1]OUT_SyntheticFuels!O$4:O$1000)</f>
        <v>1.1183839101874899E-6</v>
      </c>
      <c r="Q2327" s="7" cm="1">
        <f t="array" ref="Q2327">SUMPRODUCT(("CT_CWODETH"=[1]OUT_SyntheticFuels!$C$4:$C$1000)*1,("var_ncap"=[1]OUT_SyntheticFuels!$B$4:$B$1000)*1,[1]OUT_SyntheticFuels!P$4:P$1000)</f>
        <v>3.76819699955355E-5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9.0637278700740695E-6</v>
      </c>
      <c r="L2328" s="7" cm="1">
        <f t="array" ref="L2328">SUMPRODUCT(("CT_CWODETHCCS"=[1]OUT_SyntheticFuels!$C$4:$C$1000)*1,("var_ncap"=[1]OUT_SyntheticFuels!$B$4:$B$1000)*1,[1]OUT_SyntheticFuels!K$4:K$1000)</f>
        <v>1.24399213754328E-6</v>
      </c>
      <c r="M2328" s="7" cm="1">
        <f t="array" ref="M2328">SUMPRODUCT(("CT_CWODETHCCS"=[1]OUT_SyntheticFuels!$C$4:$C$1000)*1,("var_ncap"=[1]OUT_SyntheticFuels!$B$4:$B$1000)*1,[1]OUT_SyntheticFuels!L$4:L$1000)</f>
        <v>7.7578670306998694E-6</v>
      </c>
      <c r="N2328" s="7" cm="1">
        <f t="array" ref="N2328">SUMPRODUCT(("CT_CWODETHCCS"=[1]OUT_SyntheticFuels!$C$4:$C$1000)*1,("var_ncap"=[1]OUT_SyntheticFuels!$B$4:$B$1000)*1,[1]OUT_SyntheticFuels!M$4:M$1000)</f>
        <v>1.3516709830422299E-7</v>
      </c>
      <c r="O2328" s="7" cm="1">
        <f t="array" ref="O2328">SUMPRODUCT(("CT_CWODETHCCS"=[1]OUT_SyntheticFuels!$C$4:$C$1000)*1,("var_ncap"=[1]OUT_SyntheticFuels!$B$4:$B$1000)*1,[1]OUT_SyntheticFuels!N$4:N$1000)</f>
        <v>1.3711581279607499E-5</v>
      </c>
      <c r="P2328" s="7" cm="1">
        <f t="array" ref="P2328">SUMPRODUCT(("CT_CWODETHCCS"=[1]OUT_SyntheticFuels!$C$4:$C$1000)*1,("var_ncap"=[1]OUT_SyntheticFuels!$B$4:$B$1000)*1,[1]OUT_SyntheticFuels!O$4:O$1000)</f>
        <v>3.46777422909438E-7</v>
      </c>
      <c r="Q2328" s="7" cm="1">
        <f t="array" ref="Q2328">SUMPRODUCT(("CT_CWODETHCCS"=[1]OUT_SyntheticFuels!$C$4:$C$1000)*1,("var_ncap"=[1]OUT_SyntheticFuels!$B$4:$B$1000)*1,[1]OUT_SyntheticFuels!P$4:P$1000)</f>
        <v>3.12106154661032E-5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4.9366551693377198E-2</v>
      </c>
      <c r="G2329" s="7" cm="1">
        <f t="array" ref="G2329">SUMPRODUCT(("SUP_MNRBIO"=[1]OUT_SyntheticFuels!$C$4:$C$1000)*1,("var_ncap"=[1]OUT_SyntheticFuels!$B$4:$B$1000)*1,[1]OUT_SyntheticFuels!F$4:F$1000)</f>
        <v>8.2029749372825103E-2</v>
      </c>
      <c r="H2329" s="7" cm="1">
        <f t="array" ref="H2329">SUMPRODUCT(("SUP_MNRBIO"=[1]OUT_SyntheticFuels!$C$4:$C$1000)*1,("var_ncap"=[1]OUT_SyntheticFuels!$B$4:$B$1000)*1,[1]OUT_SyntheticFuels!G$4:G$1000)</f>
        <v>3.10007903141932E-2</v>
      </c>
      <c r="I2329" s="7" cm="1">
        <f t="array" ref="I2329">SUMPRODUCT(("SUP_MNRBIO"=[1]OUT_SyntheticFuels!$C$4:$C$1000)*1,("var_ncap"=[1]OUT_SyntheticFuels!$B$4:$B$1000)*1,[1]OUT_SyntheticFuels!H$4:H$1000)</f>
        <v>2.8945914994099E-6</v>
      </c>
      <c r="J2329" s="7" cm="1">
        <f t="array" ref="J2329">SUMPRODUCT(("SUP_MNRBIO"=[1]OUT_SyntheticFuels!$C$4:$C$1000)*1,("var_ncap"=[1]OUT_SyntheticFuels!$B$4:$B$1000)*1,[1]OUT_SyntheticFuels!I$4:I$1000)</f>
        <v>3.6615809178156999E-6</v>
      </c>
      <c r="K2329" s="7" cm="1">
        <f t="array" ref="K2329">SUMPRODUCT(("SUP_MNRBIO"=[1]OUT_SyntheticFuels!$C$4:$C$1000)*1,("var_ncap"=[1]OUT_SyntheticFuels!$B$4:$B$1000)*1,[1]OUT_SyntheticFuels!J$4:J$1000)</f>
        <v>6.0544196833326902E-2</v>
      </c>
      <c r="L2329" s="7" cm="1">
        <f t="array" ref="L2329">SUMPRODUCT(("SUP_MNRBIO"=[1]OUT_SyntheticFuels!$C$4:$C$1000)*1,("var_ncap"=[1]OUT_SyntheticFuels!$B$4:$B$1000)*1,[1]OUT_SyntheticFuels!K$4:K$1000)</f>
        <v>9.6418174654479896E-2</v>
      </c>
      <c r="M2329" s="7" cm="1">
        <f t="array" ref="M2329">SUMPRODUCT(("SUP_MNRBIO"=[1]OUT_SyntheticFuels!$C$4:$C$1000)*1,("var_ncap"=[1]OUT_SyntheticFuels!$B$4:$B$1000)*1,[1]OUT_SyntheticFuels!L$4:L$1000)</f>
        <v>8.6652884098876795E-2</v>
      </c>
      <c r="N2329" s="7" cm="1">
        <f t="array" ref="N2329">SUMPRODUCT(("SUP_MNRBIO"=[1]OUT_SyntheticFuels!$C$4:$C$1000)*1,("var_ncap"=[1]OUT_SyntheticFuels!$B$4:$B$1000)*1,[1]OUT_SyntheticFuels!M$4:M$1000)</f>
        <v>8.0241941140605701E-3</v>
      </c>
      <c r="O2329" s="7" cm="1">
        <f t="array" ref="O2329">SUMPRODUCT(("SUP_MNRBIO"=[1]OUT_SyntheticFuels!$C$4:$C$1000)*1,("var_ncap"=[1]OUT_SyntheticFuels!$B$4:$B$1000)*1,[1]OUT_SyntheticFuels!N$4:N$1000)</f>
        <v>5.25271400014998E-2</v>
      </c>
      <c r="P2329" s="7" cm="1">
        <f t="array" ref="P2329">SUMPRODUCT(("SUP_MNRBIO"=[1]OUT_SyntheticFuels!$C$4:$C$1000)*1,("var_ncap"=[1]OUT_SyntheticFuels!$B$4:$B$1000)*1,[1]OUT_SyntheticFuels!O$4:O$1000)</f>
        <v>9.64177769842747E-2</v>
      </c>
      <c r="Q2329" s="7" cm="1">
        <f t="array" ref="Q2329">SUMPRODUCT(("SUP_MNRBIO"=[1]OUT_SyntheticFuels!$C$4:$C$1000)*1,("var_ncap"=[1]OUT_SyntheticFuels!$B$4:$B$1000)*1,[1]OUT_SyntheticFuels!P$4:P$1000)</f>
        <v>8.6680256210465004E-2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4.0968727559717701E-3</v>
      </c>
      <c r="G2330" s="7" cm="1">
        <f t="array" ref="G2330">SUMPRODUCT(("SUP_WSTBIO"=[1]OUT_SyntheticFuels!$C$4:$C$1000)*1,("var_ncap"=[1]OUT_SyntheticFuels!$B$4:$B$1000)*1,[1]OUT_SyntheticFuels!F$4:F$1000)</f>
        <v>2.29996352909453E-2</v>
      </c>
      <c r="H2330" s="7" cm="1">
        <f t="array" ref="H2330">SUMPRODUCT(("SUP_WSTBIO"=[1]OUT_SyntheticFuels!$C$4:$C$1000)*1,("var_ncap"=[1]OUT_SyntheticFuels!$B$4:$B$1000)*1,[1]OUT_SyntheticFuels!G$4:G$1000)</f>
        <v>2.5718747157111803E-7</v>
      </c>
      <c r="I2330" s="7" cm="1">
        <f t="array" ref="I2330">SUMPRODUCT(("SUP_WSTBIO"=[1]OUT_SyntheticFuels!$C$4:$C$1000)*1,("var_ncap"=[1]OUT_SyntheticFuels!$B$4:$B$1000)*1,[1]OUT_SyntheticFuels!H$4:H$1000)</f>
        <v>9.93762520664285E-2</v>
      </c>
      <c r="J2330" s="7" cm="1">
        <f t="array" ref="J2330">SUMPRODUCT(("SUP_WSTBIO"=[1]OUT_SyntheticFuels!$C$4:$C$1000)*1,("var_ncap"=[1]OUT_SyntheticFuels!$B$4:$B$1000)*1,[1]OUT_SyntheticFuels!I$4:I$1000)</f>
        <v>0.116855723117563</v>
      </c>
      <c r="K2330" s="7" cm="1">
        <f t="array" ref="K2330">SUMPRODUCT(("SUP_WSTBIO"=[1]OUT_SyntheticFuels!$C$4:$C$1000)*1,("var_ncap"=[1]OUT_SyntheticFuels!$B$4:$B$1000)*1,[1]OUT_SyntheticFuels!J$4:J$1000)</f>
        <v>1.74825884709458E-2</v>
      </c>
      <c r="L2330" s="7" cm="1">
        <f t="array" ref="L2330">SUMPRODUCT(("SUP_WSTBIO"=[1]OUT_SyntheticFuels!$C$4:$C$1000)*1,("var_ncap"=[1]OUT_SyntheticFuels!$B$4:$B$1000)*1,[1]OUT_SyntheticFuels!K$4:K$1000)</f>
        <v>4.6631252818005599E-2</v>
      </c>
      <c r="M2330" s="7" cm="1">
        <f t="array" ref="M2330">SUMPRODUCT(("SUP_WSTBIO"=[1]OUT_SyntheticFuels!$C$4:$C$1000)*1,("var_ncap"=[1]OUT_SyntheticFuels!$B$4:$B$1000)*1,[1]OUT_SyntheticFuels!L$4:L$1000)</f>
        <v>0.19094187665438001</v>
      </c>
      <c r="N2330" s="7" cm="1">
        <f t="array" ref="N2330">SUMPRODUCT(("SUP_WSTBIO"=[1]OUT_SyntheticFuels!$C$4:$C$1000)*1,("var_ncap"=[1]OUT_SyntheticFuels!$B$4:$B$1000)*1,[1]OUT_SyntheticFuels!M$4:M$1000)</f>
        <v>0.101154276911087</v>
      </c>
      <c r="O2330" s="7" cm="1">
        <f t="array" ref="O2330">SUMPRODUCT(("SUP_WSTBIO"=[1]OUT_SyntheticFuels!$C$4:$C$1000)*1,("var_ncap"=[1]OUT_SyntheticFuels!$B$4:$B$1000)*1,[1]OUT_SyntheticFuels!N$4:N$1000)</f>
        <v>5.6959111686396099E-2</v>
      </c>
      <c r="P2330" s="7" cm="1">
        <f t="array" ref="P2330">SUMPRODUCT(("SUP_WSTBIO"=[1]OUT_SyntheticFuels!$C$4:$C$1000)*1,("var_ncap"=[1]OUT_SyntheticFuels!$B$4:$B$1000)*1,[1]OUT_SyntheticFuels!O$4:O$1000)</f>
        <v>5.29362048260342E-2</v>
      </c>
      <c r="Q2330" s="7" cm="1">
        <f t="array" ref="Q2330">SUMPRODUCT(("SUP_WSTBIO"=[1]OUT_SyntheticFuels!$C$4:$C$1000)*1,("var_ncap"=[1]OUT_SyntheticFuels!$B$4:$B$1000)*1,[1]OUT_SyntheticFuels!P$4:P$1000)</f>
        <v>0.19722561852678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1.40576627755237E-5</v>
      </c>
      <c r="L2332" s="7" cm="1">
        <f t="array" ref="L2332">SUMPRODUCT(("SUP_WSTHTGBIO"=[1]OUT_SyntheticFuels!$C$4:$C$1000)*1,("var_ncap"=[1]OUT_SyntheticFuels!$B$4:$B$1000)*1,[1]OUT_SyntheticFuels!K$4:K$1000)</f>
        <v>3.0359135001103301E-6</v>
      </c>
      <c r="M2332" s="7" cm="1">
        <f t="array" ref="M2332">SUMPRODUCT(("SUP_WSTHTGBIO"=[1]OUT_SyntheticFuels!$C$4:$C$1000)*1,("var_ncap"=[1]OUT_SyntheticFuels!$B$4:$B$1000)*1,[1]OUT_SyntheticFuels!L$4:L$1000)</f>
        <v>2.52577400256541E-5</v>
      </c>
      <c r="N2332" s="7" cm="1">
        <f t="array" ref="N2332">SUMPRODUCT(("SUP_WSTHTGBIO"=[1]OUT_SyntheticFuels!$C$4:$C$1000)*1,("var_ncap"=[1]OUT_SyntheticFuels!$B$4:$B$1000)*1,[1]OUT_SyntheticFuels!M$4:M$1000)</f>
        <v>2.5914811498848203E-7</v>
      </c>
      <c r="O2332" s="7" cm="1">
        <f t="array" ref="O2332">SUMPRODUCT(("SUP_WSTHTGBIO"=[1]OUT_SyntheticFuels!$C$4:$C$1000)*1,("var_ncap"=[1]OUT_SyntheticFuels!$B$4:$B$1000)*1,[1]OUT_SyntheticFuels!N$4:N$1000)</f>
        <v>4.1314071436734396E-6</v>
      </c>
      <c r="P2332" s="7" cm="1">
        <f t="array" ref="P2332">SUMPRODUCT(("SUP_WSTHTGBIO"=[1]OUT_SyntheticFuels!$C$4:$C$1000)*1,("var_ncap"=[1]OUT_SyntheticFuels!$B$4:$B$1000)*1,[1]OUT_SyntheticFuels!O$4:O$1000)</f>
        <v>3.48454869452412E-7</v>
      </c>
      <c r="Q2332" s="7" cm="1">
        <f t="array" ref="Q2332">SUMPRODUCT(("SUP_WSTHTGBIO"=[1]OUT_SyntheticFuels!$C$4:$C$1000)*1,("var_ncap"=[1]OUT_SyntheticFuels!$B$4:$B$1000)*1,[1]OUT_SyntheticFuels!P$4:P$1000)</f>
        <v>5.5029343357278398E-5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4.9327269567996603E-6</v>
      </c>
      <c r="L2333" s="7" cm="1">
        <f t="array" ref="L2333">SUMPRODUCT(("SUP_WSTHTGBIOCCS"=[1]OUT_SyntheticFuels!$C$4:$C$1000)*1,("var_ncap"=[1]OUT_SyntheticFuels!$B$4:$B$1000)*1,[1]OUT_SyntheticFuels!K$4:K$1000)</f>
        <v>5.7411700746659403E-7</v>
      </c>
      <c r="M2333" s="7" cm="1">
        <f t="array" ref="M2333">SUMPRODUCT(("SUP_WSTHTGBIOCCS"=[1]OUT_SyntheticFuels!$C$4:$C$1000)*1,("var_ncap"=[1]OUT_SyntheticFuels!$B$4:$B$1000)*1,[1]OUT_SyntheticFuels!L$4:L$1000)</f>
        <v>1.32840332990509E-5</v>
      </c>
      <c r="N2333" s="7" cm="1">
        <f t="array" ref="N2333">SUMPRODUCT(("SUP_WSTHTGBIOCCS"=[1]OUT_SyntheticFuels!$C$4:$C$1000)*1,("var_ncap"=[1]OUT_SyntheticFuels!$B$4:$B$1000)*1,[1]OUT_SyntheticFuels!M$4:M$1000)</f>
        <v>8.0593459811156202E-8</v>
      </c>
      <c r="O2333" s="7" cm="1">
        <f t="array" ref="O2333">SUMPRODUCT(("SUP_WSTHTGBIOCCS"=[1]OUT_SyntheticFuels!$C$4:$C$1000)*1,("var_ncap"=[1]OUT_SyntheticFuels!$B$4:$B$1000)*1,[1]OUT_SyntheticFuels!N$4:N$1000)</f>
        <v>3.2094349078880198E-6</v>
      </c>
      <c r="P2333" s="7" cm="1">
        <f t="array" ref="P2333">SUMPRODUCT(("SUP_WSTHTGBIOCCS"=[1]OUT_SyntheticFuels!$C$4:$C$1000)*1,("var_ncap"=[1]OUT_SyntheticFuels!$B$4:$B$1000)*1,[1]OUT_SyntheticFuels!O$4:O$1000)</f>
        <v>8.6132972387791402E-7</v>
      </c>
      <c r="Q2333" s="7" cm="1">
        <f t="array" ref="Q2333">SUMPRODUCT(("SUP_WSTHTGBIOCCS"=[1]OUT_SyntheticFuels!$C$4:$C$1000)*1,("var_ncap"=[1]OUT_SyntheticFuels!$B$4:$B$1000)*1,[1]OUT_SyntheticFuels!P$4:P$1000)</f>
        <v>2.1521904699559401E-5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4.3738736227087398E-7</v>
      </c>
      <c r="G2334" s="7" cm="1">
        <f t="array" ref="G2334">SUMPRODUCT(("SUP_WODBIO"=[1]OUT_SyntheticFuels!$C$4:$C$1000)*1,("var_ncap"=[1]OUT_SyntheticFuels!$B$4:$B$1000)*1,[1]OUT_SyntheticFuels!F$4:F$1000)</f>
        <v>1.4179814429475201E-5</v>
      </c>
      <c r="H2334" s="7" cm="1">
        <f t="array" ref="H2334">SUMPRODUCT(("SUP_WODBIO"=[1]OUT_SyntheticFuels!$C$4:$C$1000)*1,("var_ncap"=[1]OUT_SyntheticFuels!$B$4:$B$1000)*1,[1]OUT_SyntheticFuels!G$4:G$1000)</f>
        <v>2.2510616488815302E-6</v>
      </c>
      <c r="I2334" s="7" cm="1">
        <f t="array" ref="I2334">SUMPRODUCT(("SUP_WODBIO"=[1]OUT_SyntheticFuels!$C$4:$C$1000)*1,("var_ncap"=[1]OUT_SyntheticFuels!$B$4:$B$1000)*1,[1]OUT_SyntheticFuels!H$4:H$1000)</f>
        <v>2.45927075088224E-5</v>
      </c>
      <c r="J2334" s="7" cm="1">
        <f t="array" ref="J2334">SUMPRODUCT(("SUP_WODBIO"=[1]OUT_SyntheticFuels!$C$4:$C$1000)*1,("var_ncap"=[1]OUT_SyntheticFuels!$B$4:$B$1000)*1,[1]OUT_SyntheticFuels!I$4:I$1000)</f>
        <v>5.3423871426967998E-6</v>
      </c>
      <c r="K2334" s="7" cm="1">
        <f t="array" ref="K2334">SUMPRODUCT(("SUP_WODBIO"=[1]OUT_SyntheticFuels!$C$4:$C$1000)*1,("var_ncap"=[1]OUT_SyntheticFuels!$B$4:$B$1000)*1,[1]OUT_SyntheticFuels!J$4:J$1000)</f>
        <v>5.4607036481711195E-7</v>
      </c>
      <c r="L2334" s="7" cm="1">
        <f t="array" ref="L2334">SUMPRODUCT(("SUP_WODBIO"=[1]OUT_SyntheticFuels!$C$4:$C$1000)*1,("var_ncap"=[1]OUT_SyntheticFuels!$B$4:$B$1000)*1,[1]OUT_SyntheticFuels!K$4:K$1000)</f>
        <v>1.0697283135643201E-5</v>
      </c>
      <c r="M2334" s="7" cm="1">
        <f t="array" ref="M2334">SUMPRODUCT(("SUP_WODBIO"=[1]OUT_SyntheticFuels!$C$4:$C$1000)*1,("var_ncap"=[1]OUT_SyntheticFuels!$B$4:$B$1000)*1,[1]OUT_SyntheticFuels!L$4:L$1000)</f>
        <v>9.8687781489061993E-6</v>
      </c>
      <c r="N2334" s="7" cm="1">
        <f t="array" ref="N2334">SUMPRODUCT(("SUP_WODBIO"=[1]OUT_SyntheticFuels!$C$4:$C$1000)*1,("var_ncap"=[1]OUT_SyntheticFuels!$B$4:$B$1000)*1,[1]OUT_SyntheticFuels!M$4:M$1000)</f>
        <v>6.5330152858901897E-7</v>
      </c>
      <c r="O2334" s="7" cm="1">
        <f t="array" ref="O2334">SUMPRODUCT(("SUP_WODBIO"=[1]OUT_SyntheticFuels!$C$4:$C$1000)*1,("var_ncap"=[1]OUT_SyntheticFuels!$B$4:$B$1000)*1,[1]OUT_SyntheticFuels!N$4:N$1000)</f>
        <v>1.33869228722535E-5</v>
      </c>
      <c r="P2334" s="7" cm="1">
        <f t="array" ref="P2334">SUMPRODUCT(("SUP_WODBIO"=[1]OUT_SyntheticFuels!$C$4:$C$1000)*1,("var_ncap"=[1]OUT_SyntheticFuels!$B$4:$B$1000)*1,[1]OUT_SyntheticFuels!O$4:O$1000)</f>
        <v>4.3823614045671698E-6</v>
      </c>
      <c r="Q2334" s="7" cm="1">
        <f t="array" ref="Q2334">SUMPRODUCT(("SUP_WODBIO"=[1]OUT_SyntheticFuels!$C$4:$C$1000)*1,("var_ncap"=[1]OUT_SyntheticFuels!$B$4:$B$1000)*1,[1]OUT_SyntheticFuels!P$4:P$1000)</f>
        <v>4.8767812799667397E-5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1.45645753461669E-5</v>
      </c>
      <c r="L2335" s="7" cm="1">
        <f t="array" ref="L2335">SUMPRODUCT(("SUP_WODBIOCCS"=[1]OUT_SyntheticFuels!$C$4:$C$1000)*1,("var_ncap"=[1]OUT_SyntheticFuels!$B$4:$B$1000)*1,[1]OUT_SyntheticFuels!K$4:K$1000)</f>
        <v>2.9248097952328599E-6</v>
      </c>
      <c r="M2335" s="7" cm="1">
        <f t="array" ref="M2335">SUMPRODUCT(("SUP_WODBIOCCS"=[1]OUT_SyntheticFuels!$C$4:$C$1000)*1,("var_ncap"=[1]OUT_SyntheticFuels!$B$4:$B$1000)*1,[1]OUT_SyntheticFuels!L$4:L$1000)</f>
        <v>1.9363131915152E-5</v>
      </c>
      <c r="N2335" s="7" cm="1">
        <f t="array" ref="N2335">SUMPRODUCT(("SUP_WODBIOCCS"=[1]OUT_SyntheticFuels!$C$4:$C$1000)*1,("var_ncap"=[1]OUT_SyntheticFuels!$B$4:$B$1000)*1,[1]OUT_SyntheticFuels!M$4:M$1000)</f>
        <v>1.4982431743567599E-7</v>
      </c>
      <c r="O2335" s="7" cm="1">
        <f t="array" ref="O2335">SUMPRODUCT(("SUP_WODBIOCCS"=[1]OUT_SyntheticFuels!$C$4:$C$1000)*1,("var_ncap"=[1]OUT_SyntheticFuels!$B$4:$B$1000)*1,[1]OUT_SyntheticFuels!N$4:N$1000)</f>
        <v>1.52233114754749E-5</v>
      </c>
      <c r="P2335" s="7" cm="1">
        <f t="array" ref="P2335">SUMPRODUCT(("SUP_WODBIOCCS"=[1]OUT_SyntheticFuels!$C$4:$C$1000)*1,("var_ncap"=[1]OUT_SyntheticFuels!$B$4:$B$1000)*1,[1]OUT_SyntheticFuels!O$4:O$1000)</f>
        <v>5.5238319457812796E-7</v>
      </c>
      <c r="Q2335" s="7" cm="1">
        <f t="array" ref="Q2335">SUMPRODUCT(("SUP_WODBIOCCS"=[1]OUT_SyntheticFuels!$C$4:$C$1000)*1,("var_ncap"=[1]OUT_SyntheticFuels!$B$4:$B$1000)*1,[1]OUT_SyntheticFuels!P$4:P$1000)</f>
        <v>4.3385961781202103E-5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1.43796219343158E-2</v>
      </c>
      <c r="G2336" s="7" cm="1">
        <f t="array" ref="G2336">SUMPRODUCT(("SUP_BIONGA"=[1]OUT_SyntheticFuels!$C$4:$C$1000)*1,("var_ncap"=[1]OUT_SyntheticFuels!$B$4:$B$1000)*1,[1]OUT_SyntheticFuels!F$4:F$1000)</f>
        <v>8.9018858442563797E-2</v>
      </c>
      <c r="H2336" s="7" cm="1">
        <f t="array" ref="H2336">SUMPRODUCT(("SUP_BIONGA"=[1]OUT_SyntheticFuels!$C$4:$C$1000)*1,("var_ncap"=[1]OUT_SyntheticFuels!$B$4:$B$1000)*1,[1]OUT_SyntheticFuels!G$4:G$1000)</f>
        <v>1.5193252323995801E-7</v>
      </c>
      <c r="I2336" s="7" cm="1">
        <f t="array" ref="I2336">SUMPRODUCT(("SUP_BIONGA"=[1]OUT_SyntheticFuels!$C$4:$C$1000)*1,("var_ncap"=[1]OUT_SyntheticFuels!$B$4:$B$1000)*1,[1]OUT_SyntheticFuels!H$4:H$1000)</f>
        <v>1.5455047771927399E-7</v>
      </c>
      <c r="J2336" s="7" cm="1">
        <f t="array" ref="J2336">SUMPRODUCT(("SUP_BIONGA"=[1]OUT_SyntheticFuels!$C$4:$C$1000)*1,("var_ncap"=[1]OUT_SyntheticFuels!$B$4:$B$1000)*1,[1]OUT_SyntheticFuels!I$4:I$1000)</f>
        <v>7.3532483603218499E-7</v>
      </c>
      <c r="K2336" s="7" cm="1">
        <f t="array" ref="K2336">SUMPRODUCT(("SUP_BIONGA"=[1]OUT_SyntheticFuels!$C$4:$C$1000)*1,("var_ncap"=[1]OUT_SyntheticFuels!$B$4:$B$1000)*1,[1]OUT_SyntheticFuels!J$4:J$1000)</f>
        <v>3.1324015049609001E-2</v>
      </c>
      <c r="L2336" s="7" cm="1">
        <f t="array" ref="L2336">SUMPRODUCT(("SUP_BIONGA"=[1]OUT_SyntheticFuels!$C$4:$C$1000)*1,("var_ncap"=[1]OUT_SyntheticFuels!$B$4:$B$1000)*1,[1]OUT_SyntheticFuels!K$4:K$1000)</f>
        <v>6.0641203795273199E-2</v>
      </c>
      <c r="M2336" s="7" cm="1">
        <f t="array" ref="M2336">SUMPRODUCT(("SUP_BIONGA"=[1]OUT_SyntheticFuels!$C$4:$C$1000)*1,("var_ncap"=[1]OUT_SyntheticFuels!$B$4:$B$1000)*1,[1]OUT_SyntheticFuels!L$4:L$1000)</f>
        <v>0.18266086523035799</v>
      </c>
      <c r="N2336" s="7" cm="1">
        <f t="array" ref="N2336">SUMPRODUCT(("SUP_BIONGA"=[1]OUT_SyntheticFuels!$C$4:$C$1000)*1,("var_ncap"=[1]OUT_SyntheticFuels!$B$4:$B$1000)*1,[1]OUT_SyntheticFuels!M$4:M$1000)</f>
        <v>1.18760530324431E-2</v>
      </c>
      <c r="O2336" s="7" cm="1">
        <f t="array" ref="O2336">SUMPRODUCT(("SUP_BIONGA"=[1]OUT_SyntheticFuels!$C$4:$C$1000)*1,("var_ncap"=[1]OUT_SyntheticFuels!$B$4:$B$1000)*1,[1]OUT_SyntheticFuels!N$4:N$1000)</f>
        <v>2.9965994642394599E-2</v>
      </c>
      <c r="P2336" s="7" cm="1">
        <f t="array" ref="P2336">SUMPRODUCT(("SUP_BIONGA"=[1]OUT_SyntheticFuels!$C$4:$C$1000)*1,("var_ncap"=[1]OUT_SyntheticFuels!$B$4:$B$1000)*1,[1]OUT_SyntheticFuels!O$4:O$1000)</f>
        <v>6.3431274331694001E-2</v>
      </c>
      <c r="Q2336" s="7" cm="1">
        <f t="array" ref="Q2336">SUMPRODUCT(("SUP_BIONGA"=[1]OUT_SyntheticFuels!$C$4:$C$1000)*1,("var_ncap"=[1]OUT_SyntheticFuels!$B$4:$B$1000)*1,[1]OUT_SyntheticFuels!P$4:P$1000)</f>
        <v>0.18547952633991099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0.16122820342218</v>
      </c>
      <c r="G2337" s="7" cm="1">
        <f t="array" ref="G2337">SUMPRODUCT(("CT_CWODPLT"=[1]OUT_SyntheticFuels!$C$4:$C$1000)*1,("var_ncap"=[1]OUT_SyntheticFuels!$B$4:$B$1000)*1,[1]OUT_SyntheticFuels!F$4:F$1000)</f>
        <v>4.6220639779738698E-2</v>
      </c>
      <c r="H2337" s="7" cm="1">
        <f t="array" ref="H2337">SUMPRODUCT(("CT_CWODPLT"=[1]OUT_SyntheticFuels!$C$4:$C$1000)*1,("var_ncap"=[1]OUT_SyntheticFuels!$B$4:$B$1000)*1,[1]OUT_SyntheticFuels!G$4:G$1000)</f>
        <v>1.05179476966591E-6</v>
      </c>
      <c r="I2337" s="7" cm="1">
        <f t="array" ref="I2337">SUMPRODUCT(("CT_CWODPLT"=[1]OUT_SyntheticFuels!$C$4:$C$1000)*1,("var_ncap"=[1]OUT_SyntheticFuels!$B$4:$B$1000)*1,[1]OUT_SyntheticFuels!H$4:H$1000)</f>
        <v>1.5807194378502699E-6</v>
      </c>
      <c r="J2337" s="7" cm="1">
        <f t="array" ref="J2337">SUMPRODUCT(("CT_CWODPLT"=[1]OUT_SyntheticFuels!$C$4:$C$1000)*1,("var_ncap"=[1]OUT_SyntheticFuels!$B$4:$B$1000)*1,[1]OUT_SyntheticFuels!I$4:I$1000)</f>
        <v>0.16700759181271599</v>
      </c>
      <c r="K2337" s="7" cm="1">
        <f t="array" ref="K2337">SUMPRODUCT(("CT_CWODPLT"=[1]OUT_SyntheticFuels!$C$4:$C$1000)*1,("var_ncap"=[1]OUT_SyntheticFuels!$B$4:$B$1000)*1,[1]OUT_SyntheticFuels!J$4:J$1000)</f>
        <v>0.18248616484581101</v>
      </c>
      <c r="L2337" s="7" cm="1">
        <f t="array" ref="L2337">SUMPRODUCT(("CT_CWODPLT"=[1]OUT_SyntheticFuels!$C$4:$C$1000)*1,("var_ncap"=[1]OUT_SyntheticFuels!$B$4:$B$1000)*1,[1]OUT_SyntheticFuels!K$4:K$1000)</f>
        <v>0.114062219827665</v>
      </c>
      <c r="M2337" s="7" cm="1">
        <f t="array" ref="M2337">SUMPRODUCT(("CT_CWODPLT"=[1]OUT_SyntheticFuels!$C$4:$C$1000)*1,("var_ncap"=[1]OUT_SyntheticFuels!$B$4:$B$1000)*1,[1]OUT_SyntheticFuels!L$4:L$1000)</f>
        <v>5.8811352658773797E-2</v>
      </c>
      <c r="N2337" s="7" cm="1">
        <f t="array" ref="N2337">SUMPRODUCT(("CT_CWODPLT"=[1]OUT_SyntheticFuels!$C$4:$C$1000)*1,("var_ncap"=[1]OUT_SyntheticFuels!$B$4:$B$1000)*1,[1]OUT_SyntheticFuels!M$4:M$1000)</f>
        <v>6.6069535179317296E-2</v>
      </c>
      <c r="O2337" s="7" cm="1">
        <f t="array" ref="O2337">SUMPRODUCT(("CT_CWODPLT"=[1]OUT_SyntheticFuels!$C$4:$C$1000)*1,("var_ncap"=[1]OUT_SyntheticFuels!$B$4:$B$1000)*1,[1]OUT_SyntheticFuels!N$4:N$1000)</f>
        <v>0.22204990930796401</v>
      </c>
      <c r="P2337" s="7" cm="1">
        <f t="array" ref="P2337">SUMPRODUCT(("CT_CWODPLT"=[1]OUT_SyntheticFuels!$C$4:$C$1000)*1,("var_ncap"=[1]OUT_SyntheticFuels!$B$4:$B$1000)*1,[1]OUT_SyntheticFuels!O$4:O$1000)</f>
        <v>0.114991300728375</v>
      </c>
      <c r="Q2337" s="7" cm="1">
        <f t="array" ref="Q2337">SUMPRODUCT(("CT_CWODPLT"=[1]OUT_SyntheticFuels!$C$4:$C$1000)*1,("var_ncap"=[1]OUT_SyntheticFuels!$B$4:$B$1000)*1,[1]OUT_SyntheticFuels!P$4:P$1000)</f>
        <v>5.2298206812182398E-2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3.6698911801898001E-7</v>
      </c>
      <c r="J2338" s="7" cm="1">
        <f t="array" ref="J2338">SUMPRODUCT(("SUP_H2NGA"=[1]OUT_SyntheticFuels!$C$4:$C$1000)*1,("var_ncap"=[1]OUT_SyntheticFuels!$B$4:$B$1000)*1,[1]OUT_SyntheticFuels!I$4:I$1000)</f>
        <v>1.39904537677736E-6</v>
      </c>
      <c r="K2338" s="7" cm="1">
        <f t="array" ref="K2338">SUMPRODUCT(("SUP_H2NGA"=[1]OUT_SyntheticFuels!$C$4:$C$1000)*1,("var_ncap"=[1]OUT_SyntheticFuels!$B$4:$B$1000)*1,[1]OUT_SyntheticFuels!J$4:J$1000)</f>
        <v>7.2842533224962602E-5</v>
      </c>
      <c r="L2338" s="7" cm="1">
        <f t="array" ref="L2338">SUMPRODUCT(("SUP_H2NGA"=[1]OUT_SyntheticFuels!$C$4:$C$1000)*1,("var_ncap"=[1]OUT_SyntheticFuels!$B$4:$B$1000)*1,[1]OUT_SyntheticFuels!K$4:K$1000)</f>
        <v>1.7988174628623101E-4</v>
      </c>
      <c r="M2338" s="7" cm="1">
        <f t="array" ref="M2338">SUMPRODUCT(("SUP_H2NGA"=[1]OUT_SyntheticFuels!$C$4:$C$1000)*1,("var_ncap"=[1]OUT_SyntheticFuels!$B$4:$B$1000)*1,[1]OUT_SyntheticFuels!L$4:L$1000)</f>
        <v>1.08729050226734E-2</v>
      </c>
      <c r="N2338" s="7" cm="1">
        <f t="array" ref="N2338">SUMPRODUCT(("SUP_H2NGA"=[1]OUT_SyntheticFuels!$C$4:$C$1000)*1,("var_ncap"=[1]OUT_SyntheticFuels!$B$4:$B$1000)*1,[1]OUT_SyntheticFuels!M$4:M$1000)</f>
        <v>9.7397931223311904E-2</v>
      </c>
      <c r="O2338" s="7" cm="1">
        <f t="array" ref="O2338">SUMPRODUCT(("SUP_H2NGA"=[1]OUT_SyntheticFuels!$C$4:$C$1000)*1,("var_ncap"=[1]OUT_SyntheticFuels!$B$4:$B$1000)*1,[1]OUT_SyntheticFuels!N$4:N$1000)</f>
        <v>4.65873897917976E-2</v>
      </c>
      <c r="P2338" s="7" cm="1">
        <f t="array" ref="P2338">SUMPRODUCT(("SUP_H2NGA"=[1]OUT_SyntheticFuels!$C$4:$C$1000)*1,("var_ncap"=[1]OUT_SyntheticFuels!$B$4:$B$1000)*1,[1]OUT_SyntheticFuels!O$4:O$1000)</f>
        <v>7.0237239253737899E-2</v>
      </c>
      <c r="Q2338" s="7" cm="1">
        <f t="array" ref="Q2338">SUMPRODUCT(("SUP_H2NGA"=[1]OUT_SyntheticFuels!$C$4:$C$1000)*1,("var_ncap"=[1]OUT_SyntheticFuels!$B$4:$B$1000)*1,[1]OUT_SyntheticFuels!P$4:P$1000)</f>
        <v>4.6080593382272002E-2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5.8876845014360701E-7</v>
      </c>
      <c r="J2339" s="7" cm="1">
        <f t="array" ref="J2339">SUMPRODUCT(("SUP_H2DSL"=[1]OUT_SyntheticFuels!$C$4:$C$1000)*1,("var_ncap"=[1]OUT_SyntheticFuels!$B$4:$B$1000)*1,[1]OUT_SyntheticFuels!I$4:I$1000)</f>
        <v>4.3045488318801399E-6</v>
      </c>
      <c r="K2339" s="7" cm="1">
        <f t="array" ref="K2339">SUMPRODUCT(("SUP_H2DSL"=[1]OUT_SyntheticFuels!$C$4:$C$1000)*1,("var_ncap"=[1]OUT_SyntheticFuels!$B$4:$B$1000)*1,[1]OUT_SyntheticFuels!J$4:J$1000)</f>
        <v>1.71967396783787E-2</v>
      </c>
      <c r="L2339" s="7" cm="1">
        <f t="array" ref="L2339">SUMPRODUCT(("SUP_H2DSL"=[1]OUT_SyntheticFuels!$C$4:$C$1000)*1,("var_ncap"=[1]OUT_SyntheticFuels!$B$4:$B$1000)*1,[1]OUT_SyntheticFuels!K$4:K$1000)</f>
        <v>2.2214000920652701E-2</v>
      </c>
      <c r="M2339" s="7" cm="1">
        <f t="array" ref="M2339">SUMPRODUCT(("SUP_H2DSL"=[1]OUT_SyntheticFuels!$C$4:$C$1000)*1,("var_ncap"=[1]OUT_SyntheticFuels!$B$4:$B$1000)*1,[1]OUT_SyntheticFuels!L$4:L$1000)</f>
        <v>2.5849157357665E-6</v>
      </c>
      <c r="N2339" s="7" cm="1">
        <f t="array" ref="N2339">SUMPRODUCT(("SUP_H2DSL"=[1]OUT_SyntheticFuels!$C$4:$C$1000)*1,("var_ncap"=[1]OUT_SyntheticFuels!$B$4:$B$1000)*1,[1]OUT_SyntheticFuels!M$4:M$1000)</f>
        <v>2.20519706862823E-6</v>
      </c>
      <c r="O2339" s="7" cm="1">
        <f t="array" ref="O2339">SUMPRODUCT(("SUP_H2DSL"=[1]OUT_SyntheticFuels!$C$4:$C$1000)*1,("var_ncap"=[1]OUT_SyntheticFuels!$B$4:$B$1000)*1,[1]OUT_SyntheticFuels!N$4:N$1000)</f>
        <v>1.0374750711458699E-5</v>
      </c>
      <c r="P2339" s="7" cm="1">
        <f t="array" ref="P2339">SUMPRODUCT(("SUP_H2DSL"=[1]OUT_SyntheticFuels!$C$4:$C$1000)*1,("var_ncap"=[1]OUT_SyntheticFuels!$B$4:$B$1000)*1,[1]OUT_SyntheticFuels!O$4:O$1000)</f>
        <v>2.1049135504969899E-4</v>
      </c>
      <c r="Q2339" s="7" cm="1">
        <f t="array" ref="Q2339">SUMPRODUCT(("SUP_H2DSL"=[1]OUT_SyntheticFuels!$C$4:$C$1000)*1,("var_ncap"=[1]OUT_SyntheticFuels!$B$4:$B$1000)*1,[1]OUT_SyntheticFuels!P$4:P$1000)</f>
        <v>2.5845846391480098E-4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3.7369509247508998E-7</v>
      </c>
      <c r="J2340" s="7" cm="1">
        <f t="array" ref="J2340">SUMPRODUCT(("SUP_H2GSL"=[1]OUT_SyntheticFuels!$C$4:$C$1000)*1,("var_ncap"=[1]OUT_SyntheticFuels!$B$4:$B$1000)*1,[1]OUT_SyntheticFuels!I$4:I$1000)</f>
        <v>4.1692895815991202E-6</v>
      </c>
      <c r="K2340" s="7" cm="1">
        <f t="array" ref="K2340">SUMPRODUCT(("SUP_H2GSL"=[1]OUT_SyntheticFuels!$C$4:$C$1000)*1,("var_ncap"=[1]OUT_SyntheticFuels!$B$4:$B$1000)*1,[1]OUT_SyntheticFuels!J$4:J$1000)</f>
        <v>5.9875227768879297E-2</v>
      </c>
      <c r="L2340" s="7" cm="1">
        <f t="array" ref="L2340">SUMPRODUCT(("SUP_H2GSL"=[1]OUT_SyntheticFuels!$C$4:$C$1000)*1,("var_ncap"=[1]OUT_SyntheticFuels!$B$4:$B$1000)*1,[1]OUT_SyntheticFuels!K$4:K$1000)</f>
        <v>3.9517807828100201E-6</v>
      </c>
      <c r="M2340" s="7" cm="1">
        <f t="array" ref="M2340">SUMPRODUCT(("SUP_H2GSL"=[1]OUT_SyntheticFuels!$C$4:$C$1000)*1,("var_ncap"=[1]OUT_SyntheticFuels!$B$4:$B$1000)*1,[1]OUT_SyntheticFuels!L$4:L$1000)</f>
        <v>2.3924317273763301E-6</v>
      </c>
      <c r="N2340" s="7" cm="1">
        <f t="array" ref="N2340">SUMPRODUCT(("SUP_H2GSL"=[1]OUT_SyntheticFuels!$C$4:$C$1000)*1,("var_ncap"=[1]OUT_SyntheticFuels!$B$4:$B$1000)*1,[1]OUT_SyntheticFuels!M$4:M$1000)</f>
        <v>2.2455011338338702E-6</v>
      </c>
      <c r="O2340" s="7" cm="1">
        <f t="array" ref="O2340">SUMPRODUCT(("SUP_H2GSL"=[1]OUT_SyntheticFuels!$C$4:$C$1000)*1,("var_ncap"=[1]OUT_SyntheticFuels!$B$4:$B$1000)*1,[1]OUT_SyntheticFuels!N$4:N$1000)</f>
        <v>9.8979917711119296E-3</v>
      </c>
      <c r="P2340" s="7" cm="1">
        <f t="array" ref="P2340">SUMPRODUCT(("SUP_H2GSL"=[1]OUT_SyntheticFuels!$C$4:$C$1000)*1,("var_ncap"=[1]OUT_SyntheticFuels!$B$4:$B$1000)*1,[1]OUT_SyntheticFuels!O$4:O$1000)</f>
        <v>9.9572704569907295E-6</v>
      </c>
      <c r="Q2340" s="7" cm="1">
        <f t="array" ref="Q2340">SUMPRODUCT(("SUP_H2GSL"=[1]OUT_SyntheticFuels!$C$4:$C$1000)*1,("var_ncap"=[1]OUT_SyntheticFuels!$B$4:$B$1000)*1,[1]OUT_SyntheticFuels!P$4:P$1000)</f>
        <v>2.6091241310774698E-5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695.74504369694341</v>
      </c>
      <c r="D3" s="3">
        <f t="shared" ref="D3:H3" si="0">SUM(D4:D7)</f>
        <v>686.39192387817502</v>
      </c>
      <c r="E3" s="3">
        <f t="shared" si="0"/>
        <v>685.35966986435278</v>
      </c>
      <c r="F3" s="3">
        <f t="shared" si="0"/>
        <v>626.82182428106012</v>
      </c>
      <c r="G3" s="3">
        <f t="shared" si="0"/>
        <v>582.7913756223461</v>
      </c>
      <c r="H3" s="3">
        <f t="shared" si="0"/>
        <v>561.21680048084454</v>
      </c>
    </row>
    <row r="4" spans="2:8" x14ac:dyDescent="0.5">
      <c r="B4" s="23" t="s">
        <v>1727</v>
      </c>
      <c r="C4" s="1">
        <f>'SPS1'!F763</f>
        <v>142.21737672836727</v>
      </c>
      <c r="D4" s="1">
        <f>'SPS1'!G763</f>
        <v>141.13819022680735</v>
      </c>
      <c r="E4" s="1">
        <f>'SPS1'!H763</f>
        <v>142.59043066177546</v>
      </c>
      <c r="F4" s="1">
        <f>'SPS1'!I763</f>
        <v>144.69552966212046</v>
      </c>
      <c r="G4" s="1">
        <f>'SPS1'!J763</f>
        <v>142.88699302111101</v>
      </c>
      <c r="H4" s="1">
        <f>'SPS1'!K763</f>
        <v>142.13754941192047</v>
      </c>
    </row>
    <row r="5" spans="2:8" x14ac:dyDescent="0.5">
      <c r="B5" s="23" t="s">
        <v>1728</v>
      </c>
      <c r="C5" s="1">
        <f>'SPS1'!F882</f>
        <v>140.10106507065444</v>
      </c>
      <c r="D5" s="1">
        <f>'SPS1'!G882</f>
        <v>139.77973877848271</v>
      </c>
      <c r="E5" s="1">
        <f>'SPS1'!H882</f>
        <v>142.92658027891665</v>
      </c>
      <c r="F5" s="1">
        <f>'SPS1'!I882</f>
        <v>133.28469756364211</v>
      </c>
      <c r="G5" s="1">
        <f>'SPS1'!J882</f>
        <v>130.93337688923842</v>
      </c>
      <c r="H5" s="1">
        <f>'SPS1'!K882</f>
        <v>129.22658685309131</v>
      </c>
    </row>
    <row r="6" spans="2:8" x14ac:dyDescent="0.5">
      <c r="B6" s="23" t="s">
        <v>1729</v>
      </c>
      <c r="C6" s="1">
        <f>'SPS1'!F972</f>
        <v>217.2346265538265</v>
      </c>
      <c r="D6" s="1">
        <f>'SPS1'!G972</f>
        <v>218.0721948825981</v>
      </c>
      <c r="E6" s="1">
        <f>'SPS1'!H972</f>
        <v>218.64151635470319</v>
      </c>
      <c r="F6" s="1">
        <f>'SPS1'!I972</f>
        <v>213.92853690201036</v>
      </c>
      <c r="G6" s="1">
        <f>'SPS1'!J972</f>
        <v>207.92206298378457</v>
      </c>
      <c r="H6" s="1">
        <f>'SPS1'!K972</f>
        <v>198.60633239340615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196.19197534409523</v>
      </c>
      <c r="D7" s="1">
        <f>'SPS1'!G1136+'SPS1'!G1315+'SPS1'!G1399+'SPS1'!G1483+'SPS1'!G1490+'SPS1'!G1497+'SPS1'!G1546+'SPS1'!G1593+'SPS1'!G1640</f>
        <v>187.40179999028697</v>
      </c>
      <c r="E7" s="1">
        <f>'SPS1'!H1136+'SPS1'!H1315+'SPS1'!H1399+'SPS1'!H1483+'SPS1'!H1490+'SPS1'!H1497+'SPS1'!H1546+'SPS1'!H1593+'SPS1'!H1640</f>
        <v>181.20114256895752</v>
      </c>
      <c r="F7" s="1">
        <f>'SPS1'!I1136+'SPS1'!I1315+'SPS1'!I1399+'SPS1'!I1483+'SPS1'!I1490+'SPS1'!I1497+'SPS1'!I1546+'SPS1'!I1593+'SPS1'!I1640</f>
        <v>134.91306015328712</v>
      </c>
      <c r="G7" s="1">
        <f>'SPS1'!J1136+'SPS1'!J1315+'SPS1'!J1399+'SPS1'!J1483+'SPS1'!J1490+'SPS1'!J1497+'SPS1'!J1546+'SPS1'!J1593+'SPS1'!J1640</f>
        <v>101.04894272821208</v>
      </c>
      <c r="H7" s="1">
        <f>'SPS1'!K1136+'SPS1'!K1315+'SPS1'!K1399+'SPS1'!K1483+'SPS1'!K1490+'SPS1'!K1497+'SPS1'!K1546+'SPS1'!K1593+'SPS1'!K1640</f>
        <v>91.246331822426612</v>
      </c>
    </row>
    <row r="8" spans="2:8" x14ac:dyDescent="0.5">
      <c r="B8" s="2" t="s">
        <v>1735</v>
      </c>
      <c r="C8" s="3">
        <f>SUM(C9:C12)</f>
        <v>509.57647109243766</v>
      </c>
      <c r="D8" s="3">
        <f t="shared" ref="D8:H8" si="1">SUM(D9:D12)</f>
        <v>498.92990232650044</v>
      </c>
      <c r="E8" s="3">
        <f t="shared" si="1"/>
        <v>506.61003414549384</v>
      </c>
      <c r="F8" s="3">
        <f t="shared" si="1"/>
        <v>542.99290759924622</v>
      </c>
      <c r="G8" s="3">
        <f t="shared" si="1"/>
        <v>545.33902399909857</v>
      </c>
      <c r="H8" s="3">
        <f t="shared" si="1"/>
        <v>466.9287201381016</v>
      </c>
    </row>
    <row r="9" spans="2:8" x14ac:dyDescent="0.5">
      <c r="B9" s="23" t="s">
        <v>1732</v>
      </c>
      <c r="C9" s="1">
        <f>'SPS1'!F291+'SPS1'!F409</f>
        <v>493.32477417717405</v>
      </c>
      <c r="D9" s="1">
        <f>'SPS1'!G291+'SPS1'!G409</f>
        <v>476.19004891428261</v>
      </c>
      <c r="E9" s="1">
        <f>'SPS1'!H291+'SPS1'!H409</f>
        <v>481.61045704718964</v>
      </c>
      <c r="F9" s="1">
        <f>'SPS1'!I291+'SPS1'!I409</f>
        <v>518.49719983980492</v>
      </c>
      <c r="G9" s="1">
        <f>'SPS1'!J291+'SPS1'!J409</f>
        <v>507.11122852650834</v>
      </c>
      <c r="H9" s="1">
        <f>'SPS1'!K291+'SPS1'!K409</f>
        <v>429.61865338104252</v>
      </c>
    </row>
    <row r="10" spans="2:8" x14ac:dyDescent="0.5">
      <c r="B10" s="23" t="s">
        <v>1733</v>
      </c>
      <c r="C10" s="1">
        <f>'SPS1'!F590+'SPS1'!F604+'SPS1'!F644</f>
        <v>16.246747052513626</v>
      </c>
      <c r="D10" s="1">
        <f>'SPS1'!G590+'SPS1'!G604+'SPS1'!G644</f>
        <v>22.732779525595475</v>
      </c>
      <c r="E10" s="1">
        <f>'SPS1'!H590+'SPS1'!H604+'SPS1'!H644</f>
        <v>24.992623623870191</v>
      </c>
      <c r="F10" s="1">
        <f>'SPS1'!I590+'SPS1'!I604+'SPS1'!I644</f>
        <v>24.442364454152688</v>
      </c>
      <c r="G10" s="1">
        <f>'SPS1'!J590+'SPS1'!J604+'SPS1'!J644</f>
        <v>24.422166969760593</v>
      </c>
      <c r="H10" s="1">
        <f>'SPS1'!K590+'SPS1'!K604+'SPS1'!K644</f>
        <v>23.905974118284004</v>
      </c>
    </row>
    <row r="11" spans="2:8" x14ac:dyDescent="0.5">
      <c r="B11" s="23" t="s">
        <v>1731</v>
      </c>
      <c r="C11" s="1">
        <f>'SPS1'!F679</f>
        <v>4.949862749999809E-3</v>
      </c>
      <c r="D11" s="1">
        <f>'SPS1'!G679</f>
        <v>7.0738866223296537E-3</v>
      </c>
      <c r="E11" s="1">
        <f>'SPS1'!H679</f>
        <v>6.9534744340022901E-3</v>
      </c>
      <c r="F11" s="1">
        <f>'SPS1'!I679</f>
        <v>5.3343305288700932E-2</v>
      </c>
      <c r="G11" s="1">
        <f>'SPS1'!J679</f>
        <v>13.805628502829629</v>
      </c>
      <c r="H11" s="1">
        <f>'SPS1'!K679</f>
        <v>13.404067501160403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2.5137614669997992E-5</v>
      </c>
    </row>
    <row r="13" spans="2:8" x14ac:dyDescent="0.5">
      <c r="B13" s="2" t="s">
        <v>1736</v>
      </c>
      <c r="C13" s="3">
        <f>'SPS1'!F2+'SPS1'!F20-'SPS1'!F57</f>
        <v>962.44527513597257</v>
      </c>
      <c r="D13" s="3">
        <f>'SPS1'!G2+'SPS1'!G20-'SPS1'!G57</f>
        <v>960.70167438227054</v>
      </c>
      <c r="E13" s="3">
        <f>'SPS1'!H2+'SPS1'!H20-'SPS1'!H57</f>
        <v>924.74825443850875</v>
      </c>
      <c r="F13" s="3">
        <f>'SPS1'!I2+'SPS1'!I20-'SPS1'!I57</f>
        <v>878.66618974371431</v>
      </c>
      <c r="G13" s="3">
        <f>'SPS1'!J2+'SPS1'!J20-'SPS1'!J57</f>
        <v>828.06242378218803</v>
      </c>
      <c r="H13" s="3">
        <f>'SPS1'!K2+'SPS1'!K20-'SPS1'!K57</f>
        <v>763.44514560724804</v>
      </c>
    </row>
    <row r="14" spans="2:8" x14ac:dyDescent="0.5">
      <c r="B14" s="23" t="s">
        <v>1737</v>
      </c>
      <c r="C14" s="1">
        <f>'SPS1'!F2</f>
        <v>300.18596697226138</v>
      </c>
      <c r="D14" s="1">
        <f>'SPS1'!G2</f>
        <v>293.92124950640294</v>
      </c>
      <c r="E14" s="1">
        <f>'SPS1'!H2</f>
        <v>331.24189486304056</v>
      </c>
      <c r="F14" s="1">
        <f>'SPS1'!I2</f>
        <v>377.7166098672713</v>
      </c>
      <c r="G14" s="1">
        <f>'SPS1'!J2</f>
        <v>414.99024109013851</v>
      </c>
      <c r="H14" s="1">
        <f>'SPS1'!K2</f>
        <v>427.60118815020155</v>
      </c>
    </row>
    <row r="15" spans="2:8" x14ac:dyDescent="0.5">
      <c r="B15" s="23" t="s">
        <v>19</v>
      </c>
      <c r="C15" s="1">
        <f>'SPS1'!F20</f>
        <v>779.4293114491752</v>
      </c>
      <c r="D15" s="1">
        <f>'SPS1'!G20</f>
        <v>702.46378578895599</v>
      </c>
      <c r="E15" s="1">
        <f>'SPS1'!H20</f>
        <v>657.93692414588963</v>
      </c>
      <c r="F15" s="1">
        <f>'SPS1'!I20</f>
        <v>569.42023752704301</v>
      </c>
      <c r="G15" s="1">
        <f>'SPS1'!J20</f>
        <v>458.28243349405818</v>
      </c>
      <c r="H15" s="1">
        <f>'SPS1'!K20</f>
        <v>364.46470154263727</v>
      </c>
    </row>
    <row r="16" spans="2:8" x14ac:dyDescent="0.5">
      <c r="B16" s="23" t="s">
        <v>24</v>
      </c>
      <c r="C16" s="1">
        <f>'SPS1'!F57</f>
        <v>117.17000328546412</v>
      </c>
      <c r="D16" s="1">
        <f>'SPS1'!G57</f>
        <v>35.683360913088386</v>
      </c>
      <c r="E16" s="1">
        <f>'SPS1'!H57</f>
        <v>64.43056457042141</v>
      </c>
      <c r="F16" s="1">
        <f>'SPS1'!I57</f>
        <v>68.470657650600117</v>
      </c>
      <c r="G16" s="1">
        <f>'SPS1'!J57</f>
        <v>45.21025080200868</v>
      </c>
      <c r="H16" s="1">
        <f>'SPS1'!K57</f>
        <v>28.620744085590779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2026-03-24T10:29:07Z</dcterms:modified>
</cp:coreProperties>
</file>